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as\dfs\finshared\PVA\PVA Support Branch\1-RPA\"/>
    </mc:Choice>
  </mc:AlternateContent>
  <xr:revisionPtr revIDLastSave="0" documentId="8_{00A9A7E1-687A-47FD-B8E7-71B71BF9482A}" xr6:coauthVersionLast="47" xr6:coauthVersionMax="47" xr10:uidLastSave="{00000000-0000-0000-0000-000000000000}"/>
  <workbookProtection workbookAlgorithmName="SHA-512" workbookHashValue="0ZD+tyxePBWorgyy4hE6sXdJBZukymCPqcR+pbFCDVm6kWD86ZwoziImL77hjHuc9IpUO95jqhDKvlFC8hwV6A==" workbookSaltValue="HKIaL+UCYeCPjAYCs0RDWA==" workbookSpinCount="100000" lockStructure="1"/>
  <bookViews>
    <workbookView xWindow="22932" yWindow="-108" windowWidth="23256" windowHeight="12456" xr2:uid="{00000000-000D-0000-FFFF-FFFF00000000}"/>
  </bookViews>
  <sheets>
    <sheet name="RPA" sheetId="1" r:id="rId1"/>
    <sheet name="Salary Schedule" sheetId="3" r:id="rId2"/>
    <sheet name="Sheet2" sheetId="2" r:id="rId3"/>
    <sheet name="Action &amp; Reas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35" i="3"/>
  <c r="H23" i="3"/>
  <c r="F31" i="3" l="1"/>
  <c r="D37" i="3"/>
  <c r="D35" i="3"/>
  <c r="H43" i="3" l="1"/>
  <c r="D57" i="3" l="1"/>
  <c r="H56" i="3"/>
  <c r="G56" i="3"/>
  <c r="E56" i="3"/>
  <c r="F56" i="3"/>
  <c r="G53" i="3"/>
  <c r="F53" i="3"/>
  <c r="D52" i="3"/>
  <c r="H50" i="3"/>
  <c r="E50" i="3"/>
  <c r="D49" i="3"/>
  <c r="H47" i="3"/>
  <c r="D48" i="3"/>
  <c r="D47" i="3"/>
  <c r="D46" i="3"/>
  <c r="H46" i="3" s="1"/>
  <c r="D43" i="3"/>
  <c r="G41" i="3"/>
  <c r="F41" i="3"/>
  <c r="D41" i="3"/>
  <c r="D40" i="3"/>
  <c r="E38" i="3"/>
  <c r="D39" i="3"/>
  <c r="D38" i="3"/>
  <c r="G35" i="3"/>
  <c r="F35" i="3"/>
  <c r="E35" i="3"/>
  <c r="D34" i="3"/>
  <c r="H32" i="3"/>
  <c r="F32" i="3"/>
  <c r="E32" i="3"/>
  <c r="H31" i="3"/>
  <c r="D33" i="3"/>
  <c r="D32" i="3"/>
  <c r="D31" i="3"/>
  <c r="G29" i="3"/>
  <c r="E30" i="3"/>
  <c r="D30" i="3"/>
  <c r="G30" i="3" s="1"/>
  <c r="D29" i="3"/>
  <c r="D28" i="3"/>
  <c r="I25" i="3"/>
  <c r="H26" i="3"/>
  <c r="F26" i="3"/>
  <c r="E26" i="3"/>
  <c r="D27" i="3"/>
  <c r="D26" i="3"/>
  <c r="D25" i="3"/>
  <c r="D24" i="3"/>
  <c r="D23" i="3"/>
  <c r="D22" i="3"/>
  <c r="I21" i="3"/>
  <c r="I19" i="3"/>
  <c r="D19" i="3"/>
  <c r="I18" i="3"/>
  <c r="I17" i="3"/>
  <c r="H17" i="3"/>
  <c r="G17" i="3"/>
  <c r="D16" i="3"/>
  <c r="I14" i="3"/>
  <c r="H14" i="3"/>
  <c r="G14" i="3"/>
  <c r="E14" i="3"/>
  <c r="D13" i="3"/>
  <c r="I12" i="3"/>
  <c r="D12" i="3"/>
  <c r="E11" i="3"/>
  <c r="D11" i="3"/>
  <c r="D10" i="3"/>
  <c r="I11" i="3"/>
  <c r="I10" i="3"/>
  <c r="I9" i="3"/>
  <c r="I8" i="3"/>
  <c r="E9" i="3"/>
  <c r="I7" i="3"/>
  <c r="G8" i="3"/>
  <c r="F8" i="3"/>
  <c r="F5" i="3"/>
  <c r="D9" i="3"/>
  <c r="I4" i="3"/>
  <c r="E5" i="3"/>
  <c r="D4" i="3"/>
  <c r="E45" i="3"/>
  <c r="F40" i="3"/>
  <c r="G42" i="3"/>
  <c r="G36" i="3"/>
  <c r="G21" i="3"/>
  <c r="H21" i="3"/>
  <c r="H18" i="3"/>
  <c r="G18" i="3"/>
  <c r="G20" i="3"/>
  <c r="H19" i="3"/>
  <c r="G19" i="3"/>
  <c r="G46" i="3" l="1"/>
  <c r="G32" i="3"/>
  <c r="H11" i="3"/>
  <c r="H8" i="3"/>
  <c r="G54" i="3"/>
  <c r="H53" i="3"/>
  <c r="G39" i="3"/>
  <c r="G33" i="3"/>
  <c r="H29" i="3"/>
  <c r="G27" i="3"/>
  <c r="G24" i="3"/>
  <c r="G15" i="3"/>
  <c r="G12" i="3"/>
  <c r="G9" i="3"/>
  <c r="F50" i="3"/>
  <c r="F38" i="3"/>
  <c r="F14" i="3"/>
  <c r="F11" i="3"/>
  <c r="E41" i="3"/>
  <c r="E29" i="3"/>
  <c r="E23" i="3"/>
  <c r="H9" i="3"/>
  <c r="F9" i="3"/>
  <c r="E8" i="3"/>
  <c r="G45" i="3"/>
  <c r="E44" i="3"/>
  <c r="G57" i="3"/>
  <c r="F44" i="3" l="1"/>
  <c r="H57" i="3"/>
  <c r="G44" i="3"/>
  <c r="H5" i="3"/>
  <c r="G4" i="3"/>
  <c r="G55" i="3"/>
  <c r="G34" i="3"/>
  <c r="G31" i="3"/>
  <c r="G28" i="3"/>
  <c r="G25" i="3"/>
  <c r="G22" i="3"/>
  <c r="G16" i="3"/>
  <c r="G13" i="3"/>
  <c r="G10" i="3"/>
  <c r="G37" i="3"/>
  <c r="G40" i="3"/>
  <c r="G43" i="3"/>
  <c r="G52" i="3"/>
  <c r="G49" i="3"/>
  <c r="E53" i="3"/>
  <c r="G50" i="3"/>
  <c r="H54" i="3"/>
  <c r="D51" i="3"/>
  <c r="E46" i="3"/>
  <c r="H55" i="3"/>
  <c r="F55" i="3"/>
  <c r="E55" i="3"/>
  <c r="H52" i="3"/>
  <c r="F52" i="3"/>
  <c r="E52" i="3"/>
  <c r="H49" i="3"/>
  <c r="F49" i="3"/>
  <c r="E49" i="3"/>
  <c r="F51" i="3" l="1"/>
  <c r="G51" i="3"/>
  <c r="G47" i="3"/>
  <c r="E54" i="3"/>
  <c r="F54" i="3"/>
  <c r="E47" i="3"/>
  <c r="F47" i="3"/>
  <c r="E57" i="3"/>
  <c r="F57" i="3"/>
  <c r="E51" i="3"/>
  <c r="H51" i="3"/>
  <c r="F46" i="3"/>
  <c r="E6" i="3"/>
  <c r="H6" i="3"/>
  <c r="G6" i="3"/>
  <c r="F6" i="3"/>
  <c r="G5" i="3"/>
  <c r="H44" i="3"/>
  <c r="H41" i="3"/>
  <c r="H38" i="3"/>
  <c r="G11" i="3"/>
  <c r="G23" i="3"/>
  <c r="G26" i="3"/>
  <c r="G38" i="3"/>
  <c r="H4" i="3"/>
  <c r="H10" i="3"/>
  <c r="H12" i="3"/>
  <c r="H13" i="3"/>
  <c r="H15" i="3"/>
  <c r="H16" i="3"/>
  <c r="H22" i="3"/>
  <c r="H24" i="3"/>
  <c r="H25" i="3"/>
  <c r="H27" i="3"/>
  <c r="H28" i="3"/>
  <c r="H30" i="3"/>
  <c r="H33" i="3"/>
  <c r="H34" i="3"/>
  <c r="H36" i="3"/>
  <c r="H37" i="3"/>
  <c r="H39" i="3"/>
  <c r="H40" i="3"/>
  <c r="H42" i="3"/>
  <c r="H45" i="3"/>
  <c r="F29" i="3"/>
  <c r="F48" i="3" l="1"/>
  <c r="E48" i="3"/>
  <c r="H48" i="3"/>
  <c r="G48" i="3"/>
  <c r="E4" i="3"/>
  <c r="F4" i="3"/>
  <c r="E17" i="3" l="1"/>
  <c r="F45" i="3"/>
  <c r="F43" i="3"/>
  <c r="E43" i="3"/>
  <c r="F42" i="3"/>
  <c r="E42" i="3"/>
  <c r="F39" i="3"/>
  <c r="E39" i="3"/>
  <c r="F37" i="3"/>
  <c r="E37" i="3"/>
  <c r="F36" i="3"/>
  <c r="E36" i="3"/>
  <c r="F34" i="3"/>
  <c r="E34" i="3"/>
  <c r="F33" i="3"/>
  <c r="E33" i="3"/>
  <c r="F30" i="3"/>
  <c r="F28" i="3"/>
  <c r="E28" i="3"/>
  <c r="F27" i="3"/>
  <c r="E27" i="3"/>
  <c r="F25" i="3"/>
  <c r="E25" i="3"/>
  <c r="F24" i="3"/>
  <c r="E24" i="3"/>
  <c r="F23" i="3"/>
  <c r="F22" i="3"/>
  <c r="E22" i="3"/>
  <c r="F21" i="3"/>
  <c r="E21" i="3"/>
  <c r="E20" i="3"/>
  <c r="F20" i="3"/>
  <c r="F19" i="3"/>
  <c r="E19" i="3"/>
  <c r="F18" i="3"/>
  <c r="E18" i="3"/>
  <c r="F17" i="3"/>
  <c r="F16" i="3"/>
  <c r="E16" i="3"/>
  <c r="F15" i="3"/>
  <c r="E15" i="3"/>
  <c r="F13" i="3"/>
  <c r="E13" i="3"/>
  <c r="F12" i="3"/>
  <c r="E12" i="3"/>
  <c r="F10" i="3"/>
  <c r="E10" i="3"/>
  <c r="D7" i="3"/>
  <c r="E40" i="3"/>
  <c r="E31" i="3"/>
  <c r="F7" i="3" l="1"/>
  <c r="G7" i="3"/>
  <c r="H7" i="3"/>
  <c r="E7" i="3"/>
</calcChain>
</file>

<file path=xl/sharedStrings.xml><?xml version="1.0" encoding="utf-8"?>
<sst xmlns="http://schemas.openxmlformats.org/spreadsheetml/2006/main" count="377" uniqueCount="282">
  <si>
    <t xml:space="preserve">NAME (Last, First Middle) </t>
  </si>
  <si>
    <t>POSITION TYPE</t>
  </si>
  <si>
    <t>Select One</t>
  </si>
  <si>
    <t>WORK COUNTY</t>
  </si>
  <si>
    <t>Full Time</t>
  </si>
  <si>
    <t>Seasonal</t>
  </si>
  <si>
    <t>Part Time (under 100 hours)</t>
  </si>
  <si>
    <t>Appointment</t>
  </si>
  <si>
    <t>Lateral</t>
  </si>
  <si>
    <t>Home Address Change</t>
  </si>
  <si>
    <t>Name Change</t>
  </si>
  <si>
    <t>Death</t>
  </si>
  <si>
    <t>Dismissal</t>
  </si>
  <si>
    <t>Election</t>
  </si>
  <si>
    <t>End of Term</t>
  </si>
  <si>
    <t>Resignation</t>
  </si>
  <si>
    <t>Retirement</t>
  </si>
  <si>
    <t>Other</t>
  </si>
  <si>
    <t>DATE OF BIRTH</t>
  </si>
  <si>
    <t>GENDER</t>
  </si>
  <si>
    <t>RACE</t>
  </si>
  <si>
    <t>Male</t>
  </si>
  <si>
    <t>Female</t>
  </si>
  <si>
    <t>Undeclared</t>
  </si>
  <si>
    <t>White</t>
  </si>
  <si>
    <t>Black or African American</t>
  </si>
  <si>
    <t>Hispanic or Latino</t>
  </si>
  <si>
    <t>Asian</t>
  </si>
  <si>
    <t>American Indian or Alaskan Native</t>
  </si>
  <si>
    <t>Native Hawaiian or Pacific Islander</t>
  </si>
  <si>
    <t>Two or more races</t>
  </si>
  <si>
    <t>Unknown</t>
  </si>
  <si>
    <t>For Internal Use:</t>
  </si>
  <si>
    <t>Budget Approval</t>
  </si>
  <si>
    <t>REQUEST FOR PERSONNEL ACTION</t>
  </si>
  <si>
    <t>CURRENT GRADE</t>
  </si>
  <si>
    <t>NEW GRADE</t>
  </si>
  <si>
    <t>Processed Date</t>
  </si>
  <si>
    <t>Approval Date</t>
  </si>
  <si>
    <t>TIME APPROVER NAME</t>
  </si>
  <si>
    <t>OO PORTION</t>
  </si>
  <si>
    <t>OX PORTION</t>
  </si>
  <si>
    <t>CURRENT TITLE</t>
  </si>
  <si>
    <t>NEW TITLE</t>
  </si>
  <si>
    <t>NEW SALARY</t>
  </si>
  <si>
    <t>CURRENT SALARY</t>
  </si>
  <si>
    <t>HR Approval</t>
  </si>
  <si>
    <t>PVA Approval</t>
  </si>
  <si>
    <t>Date</t>
  </si>
  <si>
    <t>HOME ADDRESS (street, city, state, zip)</t>
  </si>
  <si>
    <t>Extended Leave</t>
  </si>
  <si>
    <t>OX Salary Increase</t>
  </si>
  <si>
    <t>Six Month Salary Advancement (5%)</t>
  </si>
  <si>
    <t>Promotional Six Month Salary Advancement (5%)</t>
  </si>
  <si>
    <t>Promote</t>
  </si>
  <si>
    <t>Vacancy Promotion</t>
  </si>
  <si>
    <t>Demote</t>
  </si>
  <si>
    <t>Chief Deputy</t>
  </si>
  <si>
    <t>Adair (001)</t>
  </si>
  <si>
    <t>Allen (002)</t>
  </si>
  <si>
    <t>Anderson (003)</t>
  </si>
  <si>
    <t>Ballard (004)</t>
  </si>
  <si>
    <t>Barren (005)</t>
  </si>
  <si>
    <t>Bath (006)</t>
  </si>
  <si>
    <t>Bell (007)</t>
  </si>
  <si>
    <t>Boone (008)</t>
  </si>
  <si>
    <t>Bourbon (009)</t>
  </si>
  <si>
    <t>Boyd (010)</t>
  </si>
  <si>
    <t>Boyle (011)</t>
  </si>
  <si>
    <t>Bracken (012)</t>
  </si>
  <si>
    <t>Breathitt (013)</t>
  </si>
  <si>
    <t>Breckinridge (014)</t>
  </si>
  <si>
    <t>Bullitt (015)</t>
  </si>
  <si>
    <t>Butler (016)</t>
  </si>
  <si>
    <t>Caldwell (017)</t>
  </si>
  <si>
    <t>Calloway (018)</t>
  </si>
  <si>
    <t>Campbell (019)</t>
  </si>
  <si>
    <t>Carlisle (020)</t>
  </si>
  <si>
    <t>Carroll (021)</t>
  </si>
  <si>
    <t>Carter (022)</t>
  </si>
  <si>
    <t>Casey (023)</t>
  </si>
  <si>
    <t>Christian (024)</t>
  </si>
  <si>
    <t>Clark (025)</t>
  </si>
  <si>
    <t>Clay (026)</t>
  </si>
  <si>
    <t>Clinton (027)</t>
  </si>
  <si>
    <t>Crittenden (028)</t>
  </si>
  <si>
    <t>Cumberland (029)</t>
  </si>
  <si>
    <t>Daviess (030)</t>
  </si>
  <si>
    <t>Edmonson (031)</t>
  </si>
  <si>
    <t>Elliott (032)</t>
  </si>
  <si>
    <t>Estill (033)</t>
  </si>
  <si>
    <t>Fayette (034)</t>
  </si>
  <si>
    <t>Fleming (035)</t>
  </si>
  <si>
    <t>Floyd (036)</t>
  </si>
  <si>
    <t>Franklin (037)</t>
  </si>
  <si>
    <t>Fulton (038)</t>
  </si>
  <si>
    <t>Gallatin (039)</t>
  </si>
  <si>
    <t>Garrard (040)</t>
  </si>
  <si>
    <t>Grant (041)</t>
  </si>
  <si>
    <t>Graves (042)</t>
  </si>
  <si>
    <t>Grayson (043)</t>
  </si>
  <si>
    <t>Green (044)</t>
  </si>
  <si>
    <t>Greenup (045)</t>
  </si>
  <si>
    <t>Hancock (046)</t>
  </si>
  <si>
    <t>Hardin (047)</t>
  </si>
  <si>
    <t>Harlan (048)</t>
  </si>
  <si>
    <t>Harrison (049)</t>
  </si>
  <si>
    <t>Hart (050)</t>
  </si>
  <si>
    <t>Henderson (051)</t>
  </si>
  <si>
    <t>Henry (052)</t>
  </si>
  <si>
    <t>Hickman (053)</t>
  </si>
  <si>
    <t>Hopkins (054)</t>
  </si>
  <si>
    <t>Jackson (055)</t>
  </si>
  <si>
    <t>Jefferson (056)</t>
  </si>
  <si>
    <t>Jessamine (057)</t>
  </si>
  <si>
    <t>Johnson (058)</t>
  </si>
  <si>
    <t>Kenton (059)</t>
  </si>
  <si>
    <t>Knott (060)</t>
  </si>
  <si>
    <t>Knox (061)</t>
  </si>
  <si>
    <t>Larue (062)</t>
  </si>
  <si>
    <t>Laurel (063)</t>
  </si>
  <si>
    <t>Lawrence (064)</t>
  </si>
  <si>
    <t>Lee (065)</t>
  </si>
  <si>
    <t>Leslie (066)</t>
  </si>
  <si>
    <t>Letcher (067)</t>
  </si>
  <si>
    <t>Lewis (068)</t>
  </si>
  <si>
    <t>Lincoln (069)</t>
  </si>
  <si>
    <t>Livingston (070)</t>
  </si>
  <si>
    <t>Logan (071)</t>
  </si>
  <si>
    <t>Lyon (072)</t>
  </si>
  <si>
    <t>McCracken (073)</t>
  </si>
  <si>
    <t>McCreary (074)</t>
  </si>
  <si>
    <t>McLean (075)</t>
  </si>
  <si>
    <t>Madison (076)</t>
  </si>
  <si>
    <t>Magoffin (077)</t>
  </si>
  <si>
    <t>Marion (078)</t>
  </si>
  <si>
    <t>Marshall (079)</t>
  </si>
  <si>
    <t>Martin (080)</t>
  </si>
  <si>
    <t>Mason (081)</t>
  </si>
  <si>
    <t>Meade (082)</t>
  </si>
  <si>
    <t>Menifee (083)</t>
  </si>
  <si>
    <t>Mercer (084)</t>
  </si>
  <si>
    <t>Metcalfe (085)</t>
  </si>
  <si>
    <t>Monroe (086)</t>
  </si>
  <si>
    <t>Montgomery (087)</t>
  </si>
  <si>
    <t>Morgan (088)</t>
  </si>
  <si>
    <t>Muhlenberg (089)</t>
  </si>
  <si>
    <t>Nelson (090)</t>
  </si>
  <si>
    <t>Nicholas (091)</t>
  </si>
  <si>
    <t>Ohio (092)</t>
  </si>
  <si>
    <t>Oldham (093)</t>
  </si>
  <si>
    <t>Owen (094)</t>
  </si>
  <si>
    <t>Owsley (095)</t>
  </si>
  <si>
    <t>Pendleton (096)</t>
  </si>
  <si>
    <t>Perry (097)</t>
  </si>
  <si>
    <t>Pike (098)</t>
  </si>
  <si>
    <t>Powell (099)</t>
  </si>
  <si>
    <t>Pulaski (100)</t>
  </si>
  <si>
    <t>Robertson (101)</t>
  </si>
  <si>
    <t>Rockcastle (102)</t>
  </si>
  <si>
    <t>Rowan (103)</t>
  </si>
  <si>
    <t>Russell (104)</t>
  </si>
  <si>
    <t>Scott (105)</t>
  </si>
  <si>
    <t>Shelby (106)</t>
  </si>
  <si>
    <t>Simpson (107)</t>
  </si>
  <si>
    <t>Spencer (108)</t>
  </si>
  <si>
    <t>Taylor (109)</t>
  </si>
  <si>
    <t>Todd (110)</t>
  </si>
  <si>
    <t>Trigg (111)</t>
  </si>
  <si>
    <t>Trimble (112)</t>
  </si>
  <si>
    <t>Union (113)</t>
  </si>
  <si>
    <t>Warren (114)</t>
  </si>
  <si>
    <t>Washington (115)</t>
  </si>
  <si>
    <t>Wayne (116)</t>
  </si>
  <si>
    <t>Webster (117)</t>
  </si>
  <si>
    <t>Whitley (118)</t>
  </si>
  <si>
    <t>Wolfe (119)</t>
  </si>
  <si>
    <t>Woodford (120)</t>
  </si>
  <si>
    <t>HOME COUNTY</t>
  </si>
  <si>
    <t>Job Titles</t>
  </si>
  <si>
    <t>GIS Mapping Tech</t>
  </si>
  <si>
    <t>GIS Mapping Tech Principal</t>
  </si>
  <si>
    <t>GIS Mapping Tech Supervisor</t>
  </si>
  <si>
    <t>General Deputy</t>
  </si>
  <si>
    <t>General Deputy Principal</t>
  </si>
  <si>
    <t>Customer Services Rep</t>
  </si>
  <si>
    <t>Administrative Assistant</t>
  </si>
  <si>
    <t>Personal Property Clerk</t>
  </si>
  <si>
    <t>Personal Proerty Clerk Principal</t>
  </si>
  <si>
    <t>Office Manager</t>
  </si>
  <si>
    <t>Chief Administrative Assistant</t>
  </si>
  <si>
    <t>Real Property Assessor</t>
  </si>
  <si>
    <t>Real Property Assessor Principal</t>
  </si>
  <si>
    <t>Real Property Assessor Supervisor</t>
  </si>
  <si>
    <t>Field Representative</t>
  </si>
  <si>
    <t>Field Representative Principal</t>
  </si>
  <si>
    <t>Chief of Staff</t>
  </si>
  <si>
    <t>Grades</t>
  </si>
  <si>
    <t>FLSA</t>
  </si>
  <si>
    <t>Non-Exempt</t>
  </si>
  <si>
    <t>Exempt</t>
  </si>
  <si>
    <t xml:space="preserve">PVA Salary Schedule </t>
  </si>
  <si>
    <t>Pay Grade</t>
  </si>
  <si>
    <t>Minimum Qualifications</t>
  </si>
  <si>
    <r>
      <rPr>
        <b/>
        <sz val="11"/>
        <rFont val="Arial"/>
        <family val="2"/>
      </rPr>
      <t>Rate</t>
    </r>
  </si>
  <si>
    <r>
      <rPr>
        <b/>
        <sz val="12"/>
        <rFont val="Arial"/>
        <family val="2"/>
      </rPr>
      <t>Entry</t>
    </r>
  </si>
  <si>
    <r>
      <rPr>
        <b/>
        <sz val="11"/>
        <rFont val="Arial"/>
        <family val="2"/>
      </rPr>
      <t>Midpoint</t>
    </r>
  </si>
  <si>
    <t>5</t>
  </si>
  <si>
    <t>Under age 18 / Co-op / Summer help</t>
  </si>
  <si>
    <t>Hourly</t>
  </si>
  <si>
    <t>Monthly</t>
  </si>
  <si>
    <t>Annually</t>
  </si>
  <si>
    <t>6</t>
  </si>
  <si>
    <t>7</t>
  </si>
  <si>
    <t>8</t>
  </si>
  <si>
    <t>9</t>
  </si>
  <si>
    <t>10</t>
  </si>
  <si>
    <t>11</t>
  </si>
  <si>
    <t>12</t>
  </si>
  <si>
    <t>13</t>
  </si>
  <si>
    <t>Bachelors Degree + 2 years of Experience OR 6 Years of Experience</t>
  </si>
  <si>
    <t>14</t>
  </si>
  <si>
    <t>Bachelors Degree + 3 years of Experience OR 7 Years of Experience</t>
  </si>
  <si>
    <t>15</t>
  </si>
  <si>
    <t>Bachelors Degree + 4 years of Experience OR 8 Years of Experience</t>
  </si>
  <si>
    <t>16</t>
  </si>
  <si>
    <t>Bachelors Degree + 5 years of Experience OR 9 Years of Experience</t>
  </si>
  <si>
    <t>17</t>
  </si>
  <si>
    <t>Bachelors Degree + 6 years of Experience OR 10 Years of Experience</t>
  </si>
  <si>
    <t>18</t>
  </si>
  <si>
    <t>15%</t>
  </si>
  <si>
    <t>20%</t>
  </si>
  <si>
    <t>ACTION TYPE and REASON</t>
  </si>
  <si>
    <t>Rehire</t>
  </si>
  <si>
    <t>Separation</t>
  </si>
  <si>
    <t>Transfer</t>
  </si>
  <si>
    <t>Grade Change</t>
  </si>
  <si>
    <t>Seasonal/Interim</t>
  </si>
  <si>
    <t>Return Retiree</t>
  </si>
  <si>
    <t>Change in Pay</t>
  </si>
  <si>
    <t>T- Termination</t>
  </si>
  <si>
    <t>T- Time Limit</t>
  </si>
  <si>
    <t>R - Salary</t>
  </si>
  <si>
    <t>R - Lack of Oportunity</t>
  </si>
  <si>
    <t>R - Personal Conflict</t>
  </si>
  <si>
    <t>R - Marriage</t>
  </si>
  <si>
    <t>R - Job Incompatibility</t>
  </si>
  <si>
    <t>R - Return to School</t>
  </si>
  <si>
    <t>R - Health</t>
  </si>
  <si>
    <t>R - Family Reasons</t>
  </si>
  <si>
    <t>R - Job Abandonment</t>
  </si>
  <si>
    <t>R - Moving</t>
  </si>
  <si>
    <t>R - Other</t>
  </si>
  <si>
    <t>R - From Leave</t>
  </si>
  <si>
    <t>D - Time and Attendance</t>
  </si>
  <si>
    <t>D - Work Performance</t>
  </si>
  <si>
    <t>D - Job Abandonment</t>
  </si>
  <si>
    <t>D - Patient / Client Abuse</t>
  </si>
  <si>
    <t>D - Asleep on the Job</t>
  </si>
  <si>
    <t>D - Policy Violation</t>
  </si>
  <si>
    <t>D - Insubordination</t>
  </si>
  <si>
    <t>D - Alcohol / Drug Abuse</t>
  </si>
  <si>
    <t>D - Misconduct</t>
  </si>
  <si>
    <t>D - From Suspension</t>
  </si>
  <si>
    <t>D - Other or From</t>
  </si>
  <si>
    <t>O - Deceased</t>
  </si>
  <si>
    <t>Normal (Retirement)</t>
  </si>
  <si>
    <t>Disability (Retirement)</t>
  </si>
  <si>
    <t>From Leave (Retirement)</t>
  </si>
  <si>
    <t>Early (Retirement)</t>
  </si>
  <si>
    <t>High School Graduate OR GED Earned + 1 Year of Experience</t>
  </si>
  <si>
    <t>Associate's Degree OR 2 years of Experience</t>
  </si>
  <si>
    <t>Bachelor's Degree OR 4 Years of Experience</t>
  </si>
  <si>
    <t>Bachelors Degree + 1 years of Experience OR 5 Years of Experience</t>
  </si>
  <si>
    <t>COMMENTS (Must provide details - include last day)</t>
  </si>
  <si>
    <t>EFFECTIVE DATE (Start of Action)</t>
  </si>
  <si>
    <t xml:space="preserve"> (For use by Property Valuation Administrators updated September 16, 2025)</t>
  </si>
  <si>
    <t>Effective September 16, 2025</t>
  </si>
  <si>
    <r>
      <rPr>
        <b/>
        <sz val="10"/>
        <color theme="1"/>
        <rFont val="Arial"/>
        <family val="2"/>
      </rPr>
      <t>PREFERRED NAME</t>
    </r>
    <r>
      <rPr>
        <b/>
        <sz val="11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(For email)</t>
    </r>
  </si>
  <si>
    <r>
      <t>FLSA STATUS</t>
    </r>
    <r>
      <rPr>
        <b/>
        <sz val="10"/>
        <color theme="1"/>
        <rFont val="Arial"/>
        <family val="2"/>
      </rPr>
      <t xml:space="preserve"> (Use Form)</t>
    </r>
  </si>
  <si>
    <r>
      <t xml:space="preserve">SSN OR PERNR           </t>
    </r>
    <r>
      <rPr>
        <sz val="9"/>
        <color rgb="FFFF0000"/>
        <rFont val="Arial"/>
        <family val="2"/>
      </rPr>
      <t>If using SSN, use must encrypt the email.</t>
    </r>
  </si>
  <si>
    <t>To Be Submitted in Excel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</si>
</sst>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0"/>
    <numFmt numFmtId="166" formatCode="[$-409]mmmm\ d\,\ yyyy;@"/>
    <numFmt numFmtId="167" formatCode="0.000"/>
    <numFmt numFmtId="168" formatCode="&quot;$&quot;#,##0.00"/>
    <numFmt numFmtId="169" formatCode="&quot;$&quot;#,##0.000_);\(&quot;$&quot;#,##0.00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6"/>
      <color theme="1"/>
      <name val="Segoe Script"/>
      <family val="4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 style="medium">
        <color auto="1"/>
      </bottom>
      <diagonal/>
    </border>
    <border>
      <left/>
      <right style="thick">
        <color auto="1"/>
      </right>
      <top style="medium">
        <color theme="0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theme="8" tint="0.79998168889431442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auto="1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auto="1"/>
      </left>
      <right style="thick">
        <color theme="8" tint="0.79998168889431442"/>
      </right>
      <top style="thick">
        <color theme="8" tint="0.79998168889431442"/>
      </top>
      <bottom style="thick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auto="1"/>
      </bottom>
      <diagonal/>
    </border>
    <border>
      <left style="thick">
        <color theme="8" tint="0.79998168889431442"/>
      </left>
      <right style="thick">
        <color auto="1"/>
      </right>
      <top style="thick">
        <color theme="8" tint="0.79998168889431442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theme="8" tint="0.79998168889431442"/>
      </bottom>
      <diagonal/>
    </border>
    <border>
      <left/>
      <right/>
      <top style="medium">
        <color auto="1"/>
      </top>
      <bottom style="thick">
        <color theme="8" tint="0.79998168889431442"/>
      </bottom>
      <diagonal/>
    </border>
    <border>
      <left/>
      <right style="thick">
        <color auto="1"/>
      </right>
      <top style="medium">
        <color auto="1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n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 style="thick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n">
        <color theme="1"/>
      </bottom>
      <diagonal/>
    </border>
    <border>
      <left style="thick">
        <color theme="8" tint="0.79998168889431442"/>
      </left>
      <right/>
      <top style="thin">
        <color theme="1"/>
      </top>
      <bottom style="thick">
        <color auto="1"/>
      </bottom>
      <diagonal/>
    </border>
    <border>
      <left/>
      <right style="thick">
        <color theme="8" tint="0.79998168889431442"/>
      </right>
      <top style="thin">
        <color theme="1"/>
      </top>
      <bottom style="thick">
        <color auto="1"/>
      </bottom>
      <diagonal/>
    </border>
    <border>
      <left style="thick">
        <color theme="8" tint="0.79998168889431442"/>
      </left>
      <right/>
      <top style="thin">
        <color theme="1"/>
      </top>
      <bottom style="thick">
        <color theme="8" tint="0.79998168889431442"/>
      </bottom>
      <diagonal/>
    </border>
    <border>
      <left/>
      <right style="thick">
        <color theme="8" tint="0.79998168889431442"/>
      </right>
      <top style="thin">
        <color theme="1"/>
      </top>
      <bottom style="thick">
        <color theme="8" tint="0.79998168889431442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theme="8" tint="0.79995117038483843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/>
      <diagonal/>
    </border>
    <border>
      <left style="thick">
        <color theme="8" tint="0.79998168889431442"/>
      </left>
      <right/>
      <top/>
      <bottom/>
      <diagonal/>
    </border>
    <border>
      <left/>
      <right style="thick">
        <color theme="8" tint="0.79998168889431442"/>
      </right>
      <top/>
      <bottom/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thick">
        <color auto="1"/>
      </right>
      <top style="thin">
        <color theme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theme="0"/>
      </bottom>
      <diagonal/>
    </border>
    <border>
      <left style="thick">
        <color auto="1"/>
      </left>
      <right/>
      <top style="thick">
        <color auto="1"/>
      </top>
      <bottom style="thin">
        <color theme="0"/>
      </bottom>
      <diagonal/>
    </border>
    <border>
      <left/>
      <right/>
      <top style="thick">
        <color auto="1"/>
      </top>
      <bottom style="thin">
        <color theme="0"/>
      </bottom>
      <diagonal/>
    </border>
    <border>
      <left/>
      <right style="thick">
        <color auto="1"/>
      </right>
      <top style="thick">
        <color auto="1"/>
      </top>
      <bottom style="thin">
        <color theme="0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/>
      <right style="thick">
        <color auto="1"/>
      </right>
      <top style="medium">
        <color auto="1"/>
      </top>
      <bottom style="thin">
        <color theme="1"/>
      </bottom>
      <diagonal/>
    </border>
    <border>
      <left style="thick">
        <color auto="1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0" fillId="3" borderId="29" xfId="0" applyFill="1" applyBorder="1"/>
    <xf numFmtId="0" fontId="0" fillId="3" borderId="30" xfId="0" applyFill="1" applyBorder="1"/>
    <xf numFmtId="0" fontId="7" fillId="3" borderId="28" xfId="0" applyFont="1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7" xfId="0" applyFill="1" applyBorder="1" applyAlignment="1" applyProtection="1">
      <protection locked="0"/>
    </xf>
    <xf numFmtId="0" fontId="0" fillId="3" borderId="40" xfId="0" applyFill="1" applyBorder="1" applyAlignment="1" applyProtection="1">
      <protection locked="0"/>
    </xf>
    <xf numFmtId="0" fontId="0" fillId="3" borderId="38" xfId="0" applyFill="1" applyBorder="1" applyAlignment="1" applyProtection="1">
      <alignment vertical="top"/>
    </xf>
    <xf numFmtId="0" fontId="0" fillId="3" borderId="38" xfId="0" applyFill="1" applyBorder="1" applyAlignment="1" applyProtection="1"/>
    <xf numFmtId="0" fontId="0" fillId="3" borderId="39" xfId="0" applyFill="1" applyBorder="1" applyAlignment="1" applyProtection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0" fillId="3" borderId="52" xfId="0" applyFill="1" applyBorder="1" applyAlignment="1" applyProtection="1"/>
    <xf numFmtId="0" fontId="0" fillId="3" borderId="53" xfId="0" applyFill="1" applyBorder="1" applyAlignment="1" applyProtection="1"/>
    <xf numFmtId="0" fontId="0" fillId="3" borderId="54" xfId="0" applyFill="1" applyBorder="1" applyAlignment="1" applyProtection="1"/>
    <xf numFmtId="0" fontId="0" fillId="0" borderId="0" xfId="0" applyFill="1" applyBorder="1" applyAlignment="1"/>
    <xf numFmtId="0" fontId="0" fillId="0" borderId="0" xfId="0" applyFill="1" applyAlignment="1"/>
    <xf numFmtId="0" fontId="7" fillId="0" borderId="8" xfId="0" applyFont="1" applyBorder="1" applyAlignment="1" applyProtection="1">
      <alignment wrapText="1"/>
    </xf>
    <xf numFmtId="0" fontId="7" fillId="0" borderId="55" xfId="0" applyFont="1" applyBorder="1" applyAlignment="1" applyProtection="1">
      <alignment wrapText="1"/>
    </xf>
    <xf numFmtId="0" fontId="7" fillId="0" borderId="56" xfId="0" applyFont="1" applyBorder="1" applyAlignment="1" applyProtection="1">
      <alignment wrapText="1"/>
    </xf>
    <xf numFmtId="0" fontId="7" fillId="0" borderId="49" xfId="0" applyFont="1" applyBorder="1" applyAlignment="1" applyProtection="1">
      <alignment wrapText="1"/>
    </xf>
    <xf numFmtId="0" fontId="7" fillId="0" borderId="50" xfId="0" applyFont="1" applyBorder="1" applyAlignment="1" applyProtection="1">
      <alignment wrapText="1"/>
    </xf>
    <xf numFmtId="0" fontId="7" fillId="0" borderId="57" xfId="0" applyFont="1" applyBorder="1" applyAlignment="1" applyProtection="1">
      <alignment wrapText="1"/>
    </xf>
    <xf numFmtId="0" fontId="8" fillId="3" borderId="28" xfId="0" applyFont="1" applyFill="1" applyBorder="1" applyAlignment="1" applyProtection="1">
      <alignment horizontal="right"/>
    </xf>
    <xf numFmtId="0" fontId="0" fillId="3" borderId="29" xfId="0" applyFill="1" applyBorder="1" applyProtection="1"/>
    <xf numFmtId="0" fontId="0" fillId="3" borderId="51" xfId="0" applyFill="1" applyBorder="1" applyAlignment="1" applyProtection="1">
      <alignment vertical="top"/>
    </xf>
    <xf numFmtId="0" fontId="0" fillId="3" borderId="30" xfId="0" applyFill="1" applyBorder="1" applyProtection="1"/>
    <xf numFmtId="0" fontId="7" fillId="3" borderId="28" xfId="0" applyFont="1" applyFill="1" applyBorder="1" applyProtection="1"/>
    <xf numFmtId="0" fontId="12" fillId="0" borderId="0" xfId="0" applyFont="1"/>
    <xf numFmtId="0" fontId="19" fillId="0" borderId="0" xfId="0" applyFont="1"/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7" fillId="0" borderId="64" xfId="0" applyFont="1" applyBorder="1" applyAlignment="1" applyProtection="1">
      <alignment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70" xfId="0" applyFont="1" applyFill="1" applyBorder="1" applyAlignment="1">
      <alignment horizontal="center" vertical="center" wrapText="1"/>
    </xf>
    <xf numFmtId="0" fontId="19" fillId="6" borderId="70" xfId="0" applyFont="1" applyFill="1" applyBorder="1" applyAlignment="1">
      <alignment horizontal="center" vertical="center" wrapText="1"/>
    </xf>
    <xf numFmtId="0" fontId="17" fillId="6" borderId="70" xfId="0" applyFont="1" applyFill="1" applyBorder="1" applyAlignment="1">
      <alignment horizontal="center" vertical="center" wrapText="1"/>
    </xf>
    <xf numFmtId="9" fontId="13" fillId="6" borderId="7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0" fontId="19" fillId="6" borderId="85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horizontal="right"/>
    </xf>
    <xf numFmtId="165" fontId="13" fillId="0" borderId="73" xfId="0" applyNumberFormat="1" applyFont="1" applyBorder="1" applyAlignment="1">
      <alignment horizontal="center"/>
    </xf>
    <xf numFmtId="165" fontId="13" fillId="0" borderId="86" xfId="0" applyNumberFormat="1" applyFont="1" applyBorder="1" applyAlignment="1">
      <alignment horizontal="center"/>
    </xf>
    <xf numFmtId="0" fontId="13" fillId="0" borderId="58" xfId="0" applyFont="1" applyBorder="1" applyAlignment="1">
      <alignment horizontal="right"/>
    </xf>
    <xf numFmtId="7" fontId="13" fillId="0" borderId="58" xfId="1" applyNumberFormat="1" applyFont="1" applyBorder="1" applyAlignment="1">
      <alignment horizontal="center"/>
    </xf>
    <xf numFmtId="168" fontId="13" fillId="0" borderId="58" xfId="0" applyNumberFormat="1" applyFont="1" applyBorder="1" applyAlignment="1">
      <alignment horizontal="center"/>
    </xf>
    <xf numFmtId="168" fontId="13" fillId="0" borderId="87" xfId="0" applyNumberFormat="1" applyFont="1" applyBorder="1" applyAlignment="1">
      <alignment horizontal="center"/>
    </xf>
    <xf numFmtId="0" fontId="13" fillId="0" borderId="77" xfId="0" applyFont="1" applyBorder="1" applyAlignment="1">
      <alignment horizontal="right"/>
    </xf>
    <xf numFmtId="168" fontId="13" fillId="0" borderId="77" xfId="0" applyNumberFormat="1" applyFont="1" applyBorder="1" applyAlignment="1">
      <alignment horizontal="center"/>
    </xf>
    <xf numFmtId="168" fontId="13" fillId="0" borderId="88" xfId="0" applyNumberFormat="1" applyFont="1" applyBorder="1" applyAlignment="1">
      <alignment horizontal="center"/>
    </xf>
    <xf numFmtId="0" fontId="13" fillId="6" borderId="80" xfId="0" applyFont="1" applyFill="1" applyBorder="1" applyAlignment="1">
      <alignment horizontal="right"/>
    </xf>
    <xf numFmtId="169" fontId="13" fillId="6" borderId="80" xfId="1" applyNumberFormat="1" applyFont="1" applyFill="1" applyBorder="1" applyAlignment="1">
      <alignment horizontal="center"/>
    </xf>
    <xf numFmtId="169" fontId="13" fillId="6" borderId="89" xfId="1" applyNumberFormat="1" applyFont="1" applyFill="1" applyBorder="1" applyAlignment="1">
      <alignment horizontal="center"/>
    </xf>
    <xf numFmtId="0" fontId="13" fillId="6" borderId="58" xfId="0" applyFont="1" applyFill="1" applyBorder="1" applyAlignment="1">
      <alignment horizontal="right"/>
    </xf>
    <xf numFmtId="7" fontId="13" fillId="6" borderId="58" xfId="1" applyNumberFormat="1" applyFont="1" applyFill="1" applyBorder="1" applyAlignment="1">
      <alignment horizontal="center"/>
    </xf>
    <xf numFmtId="7" fontId="13" fillId="6" borderId="87" xfId="1" applyNumberFormat="1" applyFont="1" applyFill="1" applyBorder="1" applyAlignment="1">
      <alignment horizontal="center"/>
    </xf>
    <xf numFmtId="0" fontId="13" fillId="6" borderId="77" xfId="0" applyFont="1" applyFill="1" applyBorder="1" applyAlignment="1">
      <alignment horizontal="right"/>
    </xf>
    <xf numFmtId="7" fontId="13" fillId="6" borderId="77" xfId="1" applyNumberFormat="1" applyFont="1" applyFill="1" applyBorder="1" applyAlignment="1">
      <alignment horizontal="center"/>
    </xf>
    <xf numFmtId="7" fontId="13" fillId="6" borderId="88" xfId="1" applyNumberFormat="1" applyFont="1" applyFill="1" applyBorder="1" applyAlignment="1">
      <alignment horizontal="center"/>
    </xf>
    <xf numFmtId="0" fontId="13" fillId="0" borderId="80" xfId="0" applyFont="1" applyBorder="1" applyAlignment="1">
      <alignment horizontal="right"/>
    </xf>
    <xf numFmtId="165" fontId="13" fillId="0" borderId="80" xfId="1" applyNumberFormat="1" applyFont="1" applyBorder="1" applyAlignment="1">
      <alignment horizontal="center"/>
    </xf>
    <xf numFmtId="165" fontId="13" fillId="0" borderId="80" xfId="0" applyNumberFormat="1" applyFont="1" applyBorder="1" applyAlignment="1">
      <alignment horizontal="center"/>
    </xf>
    <xf numFmtId="169" fontId="13" fillId="0" borderId="89" xfId="1" applyNumberFormat="1" applyFont="1" applyBorder="1" applyAlignment="1">
      <alignment horizontal="center"/>
    </xf>
    <xf numFmtId="168" fontId="13" fillId="0" borderId="58" xfId="1" applyNumberFormat="1" applyFont="1" applyBorder="1" applyAlignment="1">
      <alignment horizontal="center"/>
    </xf>
    <xf numFmtId="7" fontId="13" fillId="0" borderId="87" xfId="1" applyNumberFormat="1" applyFont="1" applyBorder="1" applyAlignment="1">
      <alignment horizontal="center"/>
    </xf>
    <xf numFmtId="7" fontId="13" fillId="0" borderId="77" xfId="1" applyNumberFormat="1" applyFont="1" applyBorder="1" applyAlignment="1">
      <alignment horizontal="center"/>
    </xf>
    <xf numFmtId="44" fontId="13" fillId="0" borderId="77" xfId="1" applyFont="1" applyBorder="1" applyAlignment="1">
      <alignment horizontal="center"/>
    </xf>
    <xf numFmtId="168" fontId="13" fillId="0" borderId="88" xfId="1" applyNumberFormat="1" applyFont="1" applyBorder="1" applyAlignment="1">
      <alignment horizontal="center"/>
    </xf>
    <xf numFmtId="165" fontId="13" fillId="6" borderId="80" xfId="0" applyNumberFormat="1" applyFont="1" applyFill="1" applyBorder="1" applyAlignment="1">
      <alignment horizontal="center"/>
    </xf>
    <xf numFmtId="165" fontId="13" fillId="6" borderId="89" xfId="0" applyNumberFormat="1" applyFont="1" applyFill="1" applyBorder="1" applyAlignment="1">
      <alignment horizontal="center"/>
    </xf>
    <xf numFmtId="165" fontId="13" fillId="0" borderId="89" xfId="1" applyNumberFormat="1" applyFont="1" applyBorder="1" applyAlignment="1">
      <alignment horizontal="center"/>
    </xf>
    <xf numFmtId="7" fontId="13" fillId="0" borderId="88" xfId="1" applyNumberFormat="1" applyFont="1" applyBorder="1" applyAlignment="1">
      <alignment horizontal="center"/>
    </xf>
    <xf numFmtId="168" fontId="13" fillId="6" borderId="58" xfId="1" applyNumberFormat="1" applyFont="1" applyFill="1" applyBorder="1" applyAlignment="1">
      <alignment horizontal="center"/>
    </xf>
    <xf numFmtId="168" fontId="13" fillId="6" borderId="87" xfId="1" applyNumberFormat="1" applyFont="1" applyFill="1" applyBorder="1" applyAlignment="1">
      <alignment horizontal="center"/>
    </xf>
    <xf numFmtId="168" fontId="13" fillId="6" borderId="77" xfId="0" applyNumberFormat="1" applyFont="1" applyFill="1" applyBorder="1" applyAlignment="1">
      <alignment horizontal="center"/>
    </xf>
    <xf numFmtId="168" fontId="13" fillId="6" borderId="88" xfId="1" applyNumberFormat="1" applyFont="1" applyFill="1" applyBorder="1" applyAlignment="1">
      <alignment horizontal="center"/>
    </xf>
    <xf numFmtId="167" fontId="13" fillId="0" borderId="80" xfId="0" applyNumberFormat="1" applyFont="1" applyBorder="1" applyAlignment="1">
      <alignment horizontal="center"/>
    </xf>
    <xf numFmtId="165" fontId="13" fillId="0" borderId="89" xfId="0" applyNumberFormat="1" applyFont="1" applyBorder="1" applyAlignment="1">
      <alignment horizontal="center"/>
    </xf>
    <xf numFmtId="168" fontId="13" fillId="6" borderId="58" xfId="0" applyNumberFormat="1" applyFont="1" applyFill="1" applyBorder="1" applyAlignment="1">
      <alignment horizontal="center"/>
    </xf>
    <xf numFmtId="168" fontId="13" fillId="6" borderId="87" xfId="0" applyNumberFormat="1" applyFont="1" applyFill="1" applyBorder="1" applyAlignment="1">
      <alignment horizontal="center"/>
    </xf>
    <xf numFmtId="168" fontId="13" fillId="6" borderId="88" xfId="0" applyNumberFormat="1" applyFont="1" applyFill="1" applyBorder="1" applyAlignment="1">
      <alignment horizontal="center"/>
    </xf>
    <xf numFmtId="169" fontId="13" fillId="0" borderId="80" xfId="1" applyNumberFormat="1" applyFont="1" applyBorder="1" applyAlignment="1">
      <alignment horizontal="center"/>
    </xf>
    <xf numFmtId="0" fontId="7" fillId="0" borderId="96" xfId="0" applyFont="1" applyBorder="1" applyAlignment="1" applyProtection="1">
      <alignment horizontal="center" vertical="center"/>
      <protection locked="0"/>
    </xf>
    <xf numFmtId="0" fontId="5" fillId="2" borderId="95" xfId="0" applyFont="1" applyFill="1" applyBorder="1" applyAlignment="1" applyProtection="1">
      <alignment horizontal="center" vertical="center"/>
    </xf>
    <xf numFmtId="0" fontId="13" fillId="0" borderId="80" xfId="0" applyFont="1" applyFill="1" applyBorder="1" applyAlignment="1">
      <alignment horizontal="right"/>
    </xf>
    <xf numFmtId="165" fontId="13" fillId="0" borderId="80" xfId="0" applyNumberFormat="1" applyFont="1" applyFill="1" applyBorder="1" applyAlignment="1">
      <alignment horizontal="center"/>
    </xf>
    <xf numFmtId="165" fontId="13" fillId="0" borderId="89" xfId="0" applyNumberFormat="1" applyFont="1" applyFill="1" applyBorder="1" applyAlignment="1">
      <alignment horizontal="center"/>
    </xf>
    <xf numFmtId="0" fontId="12" fillId="0" borderId="0" xfId="0" applyFont="1" applyFill="1"/>
    <xf numFmtId="0" fontId="13" fillId="0" borderId="58" xfId="0" applyFont="1" applyFill="1" applyBorder="1" applyAlignment="1">
      <alignment horizontal="right"/>
    </xf>
    <xf numFmtId="168" fontId="13" fillId="0" borderId="58" xfId="0" applyNumberFormat="1" applyFont="1" applyFill="1" applyBorder="1" applyAlignment="1">
      <alignment horizontal="center"/>
    </xf>
    <xf numFmtId="168" fontId="13" fillId="0" borderId="87" xfId="0" applyNumberFormat="1" applyFont="1" applyFill="1" applyBorder="1" applyAlignment="1">
      <alignment horizontal="center"/>
    </xf>
    <xf numFmtId="0" fontId="13" fillId="0" borderId="77" xfId="0" applyFont="1" applyFill="1" applyBorder="1" applyAlignment="1">
      <alignment horizontal="right"/>
    </xf>
    <xf numFmtId="168" fontId="13" fillId="0" borderId="77" xfId="0" applyNumberFormat="1" applyFont="1" applyFill="1" applyBorder="1" applyAlignment="1">
      <alignment horizontal="center"/>
    </xf>
    <xf numFmtId="168" fontId="13" fillId="0" borderId="88" xfId="0" applyNumberFormat="1" applyFont="1" applyFill="1" applyBorder="1" applyAlignment="1">
      <alignment horizontal="center"/>
    </xf>
    <xf numFmtId="165" fontId="13" fillId="8" borderId="84" xfId="0" applyNumberFormat="1" applyFont="1" applyFill="1" applyBorder="1" applyAlignment="1">
      <alignment horizontal="center"/>
    </xf>
    <xf numFmtId="165" fontId="13" fillId="8" borderId="81" xfId="0" applyNumberFormat="1" applyFont="1" applyFill="1" applyBorder="1" applyAlignment="1">
      <alignment horizontal="center"/>
    </xf>
    <xf numFmtId="168" fontId="13" fillId="8" borderId="84" xfId="0" applyNumberFormat="1" applyFont="1" applyFill="1" applyBorder="1" applyAlignment="1">
      <alignment horizontal="center"/>
    </xf>
    <xf numFmtId="168" fontId="13" fillId="8" borderId="81" xfId="0" applyNumberFormat="1" applyFont="1" applyFill="1" applyBorder="1" applyAlignment="1">
      <alignment horizontal="center"/>
    </xf>
    <xf numFmtId="168" fontId="13" fillId="8" borderId="77" xfId="0" applyNumberFormat="1" applyFont="1" applyFill="1" applyBorder="1" applyAlignment="1">
      <alignment horizontal="center"/>
    </xf>
    <xf numFmtId="168" fontId="13" fillId="8" borderId="82" xfId="0" applyNumberFormat="1" applyFont="1" applyFill="1" applyBorder="1" applyAlignment="1">
      <alignment horizontal="center"/>
    </xf>
    <xf numFmtId="168" fontId="13" fillId="8" borderId="0" xfId="0" applyNumberFormat="1" applyFont="1" applyFill="1" applyBorder="1" applyAlignment="1">
      <alignment horizontal="center"/>
    </xf>
    <xf numFmtId="168" fontId="13" fillId="8" borderId="92" xfId="0" applyNumberFormat="1" applyFont="1" applyFill="1" applyBorder="1" applyAlignment="1">
      <alignment horizontal="center"/>
    </xf>
    <xf numFmtId="165" fontId="13" fillId="8" borderId="80" xfId="0" applyNumberFormat="1" applyFont="1" applyFill="1" applyBorder="1" applyAlignment="1">
      <alignment horizontal="center"/>
    </xf>
    <xf numFmtId="165" fontId="13" fillId="8" borderId="83" xfId="0" applyNumberFormat="1" applyFont="1" applyFill="1" applyBorder="1" applyAlignment="1">
      <alignment horizontal="center"/>
    </xf>
    <xf numFmtId="168" fontId="13" fillId="8" borderId="94" xfId="0" applyNumberFormat="1" applyFont="1" applyFill="1" applyBorder="1" applyAlignment="1">
      <alignment horizontal="center"/>
    </xf>
    <xf numFmtId="168" fontId="13" fillId="8" borderId="93" xfId="0" applyNumberFormat="1" applyFont="1" applyFill="1" applyBorder="1" applyAlignment="1">
      <alignment horizontal="center"/>
    </xf>
    <xf numFmtId="168" fontId="13" fillId="8" borderId="76" xfId="0" applyNumberFormat="1" applyFont="1" applyFill="1" applyBorder="1" applyAlignment="1">
      <alignment horizontal="center"/>
    </xf>
    <xf numFmtId="168" fontId="13" fillId="8" borderId="91" xfId="0" applyNumberFormat="1" applyFont="1" applyFill="1" applyBorder="1" applyAlignment="1">
      <alignment horizontal="center"/>
    </xf>
    <xf numFmtId="168" fontId="13" fillId="9" borderId="84" xfId="0" applyNumberFormat="1" applyFont="1" applyFill="1" applyBorder="1" applyAlignment="1">
      <alignment horizontal="center"/>
    </xf>
    <xf numFmtId="168" fontId="13" fillId="9" borderId="81" xfId="0" applyNumberFormat="1" applyFont="1" applyFill="1" applyBorder="1" applyAlignment="1">
      <alignment horizontal="center"/>
    </xf>
    <xf numFmtId="9" fontId="13" fillId="9" borderId="90" xfId="0" applyNumberFormat="1" applyFont="1" applyFill="1" applyBorder="1" applyAlignment="1">
      <alignment horizontal="center" vertical="center" wrapText="1"/>
    </xf>
    <xf numFmtId="9" fontId="13" fillId="9" borderId="91" xfId="0" applyNumberFormat="1" applyFont="1" applyFill="1" applyBorder="1" applyAlignment="1">
      <alignment horizontal="center" vertical="center" wrapText="1"/>
    </xf>
    <xf numFmtId="165" fontId="13" fillId="9" borderId="84" xfId="0" applyNumberFormat="1" applyFont="1" applyFill="1" applyBorder="1" applyAlignment="1">
      <alignment horizontal="center"/>
    </xf>
    <xf numFmtId="165" fontId="13" fillId="9" borderId="81" xfId="0" applyNumberFormat="1" applyFont="1" applyFill="1" applyBorder="1" applyAlignment="1">
      <alignment horizontal="center"/>
    </xf>
    <xf numFmtId="168" fontId="13" fillId="9" borderId="0" xfId="0" applyNumberFormat="1" applyFont="1" applyFill="1" applyBorder="1" applyAlignment="1">
      <alignment horizontal="center"/>
    </xf>
    <xf numFmtId="168" fontId="13" fillId="9" borderId="92" xfId="0" applyNumberFormat="1" applyFont="1" applyFill="1" applyBorder="1" applyAlignment="1">
      <alignment horizontal="center"/>
    </xf>
    <xf numFmtId="165" fontId="13" fillId="9" borderId="80" xfId="0" applyNumberFormat="1" applyFont="1" applyFill="1" applyBorder="1" applyAlignment="1">
      <alignment horizontal="center"/>
    </xf>
    <xf numFmtId="165" fontId="13" fillId="9" borderId="83" xfId="0" applyNumberFormat="1" applyFont="1" applyFill="1" applyBorder="1" applyAlignment="1">
      <alignment horizontal="center"/>
    </xf>
    <xf numFmtId="168" fontId="13" fillId="9" borderId="76" xfId="0" applyNumberFormat="1" applyFont="1" applyFill="1" applyBorder="1" applyAlignment="1">
      <alignment horizontal="center"/>
    </xf>
    <xf numFmtId="168" fontId="13" fillId="9" borderId="82" xfId="0" applyNumberFormat="1" applyFont="1" applyFill="1" applyBorder="1" applyAlignment="1">
      <alignment horizontal="center"/>
    </xf>
    <xf numFmtId="168" fontId="13" fillId="9" borderId="77" xfId="0" applyNumberFormat="1" applyFont="1" applyFill="1" applyBorder="1" applyAlignment="1">
      <alignment horizontal="center"/>
    </xf>
    <xf numFmtId="168" fontId="13" fillId="9" borderId="91" xfId="0" applyNumberFormat="1" applyFont="1" applyFill="1" applyBorder="1" applyAlignment="1">
      <alignment horizontal="center"/>
    </xf>
    <xf numFmtId="0" fontId="25" fillId="3" borderId="28" xfId="0" applyFont="1" applyFill="1" applyBorder="1" applyAlignment="1">
      <alignment horizontal="right"/>
    </xf>
    <xf numFmtId="0" fontId="26" fillId="3" borderId="29" xfId="0" applyFont="1" applyFill="1" applyBorder="1"/>
    <xf numFmtId="0" fontId="23" fillId="0" borderId="103" xfId="0" applyFont="1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7" xfId="0" applyNumberFormat="1" applyFont="1" applyBorder="1" applyAlignment="1" applyProtection="1">
      <alignment horizontal="center" vertical="center"/>
      <protection locked="0"/>
    </xf>
    <xf numFmtId="166" fontId="13" fillId="0" borderId="5" xfId="0" applyNumberFormat="1" applyFont="1" applyBorder="1" applyAlignment="1" applyProtection="1">
      <alignment horizontal="center" vertical="center"/>
      <protection locked="0"/>
    </xf>
    <xf numFmtId="166" fontId="13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164" fontId="12" fillId="0" borderId="100" xfId="0" applyNumberFormat="1" applyFont="1" applyBorder="1" applyAlignment="1" applyProtection="1">
      <alignment horizontal="center" vertical="center"/>
      <protection locked="0"/>
    </xf>
    <xf numFmtId="164" fontId="0" fillId="0" borderId="98" xfId="0" applyNumberFormat="1" applyBorder="1" applyAlignment="1" applyProtection="1">
      <alignment horizontal="center" vertical="center"/>
      <protection locked="0"/>
    </xf>
    <xf numFmtId="1" fontId="7" fillId="0" borderId="62" xfId="0" applyNumberFormat="1" applyFont="1" applyBorder="1" applyAlignment="1" applyProtection="1">
      <alignment horizontal="center" vertical="center"/>
      <protection locked="0"/>
    </xf>
    <xf numFmtId="1" fontId="0" fillId="0" borderId="63" xfId="0" applyNumberFormat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7" fillId="0" borderId="97" xfId="0" applyFont="1" applyBorder="1" applyAlignment="1" applyProtection="1">
      <alignment horizontal="center" vertical="center" wrapText="1"/>
      <protection locked="0"/>
    </xf>
    <xf numFmtId="0" fontId="7" fillId="0" borderId="98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2" borderId="99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4" borderId="99" xfId="0" applyFon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right"/>
    </xf>
    <xf numFmtId="0" fontId="10" fillId="0" borderId="42" xfId="0" applyFont="1" applyBorder="1" applyAlignment="1" applyProtection="1">
      <alignment horizontal="right"/>
    </xf>
    <xf numFmtId="0" fontId="0" fillId="3" borderId="43" xfId="0" applyFill="1" applyBorder="1" applyAlignment="1" applyProtection="1"/>
    <xf numFmtId="0" fontId="0" fillId="0" borderId="44" xfId="0" applyBorder="1" applyAlignment="1" applyProtection="1"/>
    <xf numFmtId="14" fontId="0" fillId="3" borderId="40" xfId="0" applyNumberFormat="1" applyFill="1" applyBorder="1" applyAlignment="1" applyProtection="1">
      <protection locked="0"/>
    </xf>
    <xf numFmtId="0" fontId="0" fillId="3" borderId="40" xfId="0" applyFill="1" applyBorder="1" applyAlignment="1" applyProtection="1"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wrapText="1"/>
      <protection locked="0"/>
    </xf>
    <xf numFmtId="165" fontId="0" fillId="0" borderId="0" xfId="0" applyNumberFormat="1" applyBorder="1" applyAlignment="1" applyProtection="1">
      <alignment wrapText="1"/>
      <protection locked="0"/>
    </xf>
    <xf numFmtId="165" fontId="0" fillId="0" borderId="45" xfId="0" applyNumberFormat="1" applyBorder="1" applyAlignment="1" applyProtection="1">
      <alignment wrapText="1"/>
      <protection locked="0"/>
    </xf>
    <xf numFmtId="0" fontId="15" fillId="5" borderId="2" xfId="0" applyFont="1" applyFill="1" applyBorder="1" applyAlignment="1" applyProtection="1">
      <alignment vertical="center" wrapText="1"/>
      <protection locked="0"/>
    </xf>
    <xf numFmtId="0" fontId="15" fillId="5" borderId="2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5" borderId="45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/>
    <xf numFmtId="0" fontId="0" fillId="0" borderId="35" xfId="0" applyBorder="1" applyAlignment="1" applyProtection="1"/>
    <xf numFmtId="0" fontId="0" fillId="0" borderId="36" xfId="0" applyBorder="1" applyAlignment="1" applyProtection="1"/>
    <xf numFmtId="0" fontId="5" fillId="4" borderId="13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vertical="top"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14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2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165" fontId="7" fillId="0" borderId="13" xfId="0" applyNumberFormat="1" applyFont="1" applyFill="1" applyBorder="1" applyAlignment="1" applyProtection="1">
      <alignment horizontal="center" vertical="center"/>
      <protection locked="0"/>
    </xf>
    <xf numFmtId="165" fontId="11" fillId="0" borderId="15" xfId="0" applyNumberFormat="1" applyFont="1" applyBorder="1" applyAlignment="1" applyProtection="1">
      <alignment horizontal="center" vertical="center"/>
      <protection locked="0"/>
    </xf>
    <xf numFmtId="165" fontId="11" fillId="0" borderId="14" xfId="0" applyNumberFormat="1" applyFont="1" applyBorder="1" applyAlignment="1" applyProtection="1">
      <alignment horizontal="center" vertical="center"/>
      <protection locked="0"/>
    </xf>
    <xf numFmtId="1" fontId="7" fillId="0" borderId="13" xfId="0" applyNumberFormat="1" applyFont="1" applyFill="1" applyBorder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3" xfId="0" applyNumberFormat="1" applyFont="1" applyFill="1" applyBorder="1" applyAlignment="1" applyProtection="1">
      <alignment horizontal="center" vertical="center"/>
      <protection locked="0"/>
    </xf>
    <xf numFmtId="3" fontId="11" fillId="0" borderId="14" xfId="0" applyNumberFormat="1" applyFont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45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3" fillId="6" borderId="78" xfId="0" applyFont="1" applyFill="1" applyBorder="1" applyAlignment="1">
      <alignment horizontal="center" vertical="center"/>
    </xf>
    <xf numFmtId="0" fontId="13" fillId="6" borderId="74" xfId="0" applyFont="1" applyFill="1" applyBorder="1" applyAlignment="1">
      <alignment horizontal="center" vertical="center"/>
    </xf>
    <xf numFmtId="0" fontId="13" fillId="6" borderId="75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0" fontId="1" fillId="6" borderId="76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8" fillId="7" borderId="79" xfId="0" applyFont="1" applyFill="1" applyBorder="1" applyAlignment="1">
      <alignment horizontal="center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7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0"/>
      <fill>
        <patternFill>
          <fgColor indexed="64"/>
          <bgColor rgb="FFFF669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&quot;$&quot;#,##0.00"/>
      <fill>
        <patternFill>
          <fgColor indexed="64"/>
          <bgColor rgb="FFFF669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ck">
          <color auto="1"/>
        </top>
        <bottom style="thin">
          <color auto="1"/>
        </bottom>
      </border>
    </dxf>
    <dxf>
      <fill>
        <patternFill>
          <fgColor indexed="64"/>
          <bgColor rgb="FFFF6699"/>
        </patternFill>
      </fill>
    </dxf>
    <dxf>
      <border outline="0"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CCF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351491</xdr:colOff>
      <xdr:row>1</xdr:row>
      <xdr:rowOff>137779</xdr:rowOff>
    </xdr:from>
    <xdr:ext cx="5729269" cy="195645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6E5F1C9-C181-1A9E-1F5B-3DAAA5997649}"/>
            </a:ext>
          </a:extLst>
        </xdr:cNvPr>
        <xdr:cNvSpPr/>
      </xdr:nvSpPr>
      <xdr:spPr>
        <a:xfrm>
          <a:off x="351491" y="373999"/>
          <a:ext cx="5729269" cy="195645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1500" b="0" cap="none" spc="0" baseline="0">
            <a:ln w="0"/>
            <a:solidFill>
              <a:srgbClr val="FF6699"/>
            </a:solidFill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5F3E0-2A73-4B56-BD6D-4A8C5056C465}" name="Table1" displayName="Table1" ref="G3:H45" totalsRowShown="0" headerRowDxfId="5" dataDxfId="3" headerRowBorderDxfId="4" tableBorderDxfId="2">
  <autoFilter ref="G3:H45" xr:uid="{3575F3E0-2A73-4B56-BD6D-4A8C5056C465}"/>
  <tableColumns count="2">
    <tableColumn id="1" xr3:uid="{32428469-9205-4997-BCEC-07DDE2A00D38}" name="15%" dataDxfId="1">
      <calculatedColumnFormula>D4*1.15+0.01</calculatedColumnFormula>
    </tableColumn>
    <tableColumn id="2" xr3:uid="{F2B8F371-5287-447A-9F82-124E68B9F083}" name="20%" dataDxfId="0">
      <calculatedColumnFormula>D4*1.2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workbookViewId="0">
      <selection activeCell="I2" sqref="I2"/>
    </sheetView>
  </sheetViews>
  <sheetFormatPr defaultRowHeight="14.5" x14ac:dyDescent="0.35"/>
  <cols>
    <col min="1" max="1" width="23.1796875" customWidth="1"/>
    <col min="2" max="2" width="0.1796875" hidden="1" customWidth="1"/>
    <col min="3" max="3" width="24.08984375" customWidth="1"/>
    <col min="4" max="4" width="1.90625" customWidth="1"/>
    <col min="5" max="5" width="14.36328125" customWidth="1"/>
    <col min="6" max="6" width="9.7265625" customWidth="1"/>
    <col min="7" max="7" width="14.54296875" customWidth="1"/>
    <col min="8" max="8" width="18.81640625" customWidth="1"/>
  </cols>
  <sheetData>
    <row r="1" spans="1:12" ht="21.75" customHeight="1" thickTop="1" thickBot="1" x14ac:dyDescent="0.4">
      <c r="A1" s="138" t="s">
        <v>34</v>
      </c>
      <c r="B1" s="139"/>
      <c r="C1" s="139"/>
      <c r="D1" s="139"/>
      <c r="E1" s="139"/>
      <c r="F1" s="139"/>
      <c r="G1" s="139"/>
      <c r="H1" s="140"/>
    </row>
    <row r="2" spans="1:12" ht="17.5" customHeight="1" thickBot="1" x14ac:dyDescent="0.4">
      <c r="A2" s="135" t="s">
        <v>281</v>
      </c>
      <c r="B2" s="136"/>
      <c r="C2" s="136"/>
      <c r="D2" s="136"/>
      <c r="E2" s="136"/>
      <c r="F2" s="136"/>
      <c r="G2" s="136"/>
      <c r="H2" s="137"/>
    </row>
    <row r="3" spans="1:12" ht="26.25" customHeight="1" thickBot="1" x14ac:dyDescent="0.4">
      <c r="A3" s="154" t="s">
        <v>276</v>
      </c>
      <c r="B3" s="155"/>
      <c r="C3" s="155"/>
      <c r="D3" s="155"/>
      <c r="E3" s="155"/>
      <c r="F3" s="155"/>
      <c r="G3" s="155"/>
      <c r="H3" s="156"/>
    </row>
    <row r="4" spans="1:12" x14ac:dyDescent="0.35">
      <c r="A4" s="205" t="s">
        <v>0</v>
      </c>
      <c r="B4" s="142"/>
      <c r="C4" s="143"/>
      <c r="D4" s="141" t="s">
        <v>278</v>
      </c>
      <c r="E4" s="142"/>
      <c r="F4" s="143"/>
      <c r="G4" s="168" t="s">
        <v>3</v>
      </c>
      <c r="H4" s="169"/>
    </row>
    <row r="5" spans="1:12" x14ac:dyDescent="0.35">
      <c r="A5" s="199"/>
      <c r="B5" s="200"/>
      <c r="C5" s="201"/>
      <c r="D5" s="193"/>
      <c r="E5" s="194"/>
      <c r="F5" s="195"/>
      <c r="G5" s="144" t="s">
        <v>2</v>
      </c>
      <c r="H5" s="145"/>
    </row>
    <row r="6" spans="1:12" ht="17.5" customHeight="1" thickBot="1" x14ac:dyDescent="0.4">
      <c r="A6" s="202"/>
      <c r="B6" s="203"/>
      <c r="C6" s="204"/>
      <c r="D6" s="196"/>
      <c r="E6" s="197"/>
      <c r="F6" s="198"/>
      <c r="G6" s="146"/>
      <c r="H6" s="147"/>
    </row>
    <row r="7" spans="1:12" ht="35.5" customHeight="1" thickBot="1" x14ac:dyDescent="0.4">
      <c r="A7" s="190" t="s">
        <v>49</v>
      </c>
      <c r="B7" s="191"/>
      <c r="C7" s="192"/>
      <c r="D7" s="180" t="s">
        <v>178</v>
      </c>
      <c r="E7" s="181"/>
      <c r="F7" s="182"/>
      <c r="G7" s="36" t="s">
        <v>18</v>
      </c>
      <c r="H7" s="37" t="s">
        <v>280</v>
      </c>
    </row>
    <row r="8" spans="1:12" ht="23.4" customHeight="1" thickBot="1" x14ac:dyDescent="0.4">
      <c r="A8" s="163"/>
      <c r="B8" s="164"/>
      <c r="C8" s="165"/>
      <c r="D8" s="170" t="s">
        <v>2</v>
      </c>
      <c r="E8" s="171"/>
      <c r="F8" s="172"/>
      <c r="G8" s="176"/>
      <c r="H8" s="178"/>
    </row>
    <row r="9" spans="1:12" ht="26.25" customHeight="1" thickBot="1" x14ac:dyDescent="0.4">
      <c r="A9" s="163"/>
      <c r="B9" s="166"/>
      <c r="C9" s="167"/>
      <c r="D9" s="173"/>
      <c r="E9" s="174"/>
      <c r="F9" s="175"/>
      <c r="G9" s="177"/>
      <c r="H9" s="179"/>
    </row>
    <row r="10" spans="1:12" ht="17.25" customHeight="1" thickBot="1" x14ac:dyDescent="0.4">
      <c r="A10" s="187" t="s">
        <v>232</v>
      </c>
      <c r="B10" s="188"/>
      <c r="C10" s="189"/>
      <c r="D10" s="148" t="s">
        <v>1</v>
      </c>
      <c r="E10" s="185"/>
      <c r="F10" s="186"/>
      <c r="G10" s="148" t="s">
        <v>275</v>
      </c>
      <c r="H10" s="149"/>
    </row>
    <row r="11" spans="1:12" ht="17.25" customHeight="1" x14ac:dyDescent="0.35">
      <c r="A11" s="157" t="s">
        <v>2</v>
      </c>
      <c r="B11" s="159"/>
      <c r="C11" s="183" t="s">
        <v>2</v>
      </c>
      <c r="D11" s="157" t="s">
        <v>2</v>
      </c>
      <c r="E11" s="158"/>
      <c r="F11" s="159"/>
      <c r="G11" s="150"/>
      <c r="H11" s="151"/>
    </row>
    <row r="12" spans="1:12" ht="26.25" customHeight="1" thickBot="1" x14ac:dyDescent="0.4">
      <c r="A12" s="160"/>
      <c r="B12" s="162"/>
      <c r="C12" s="184"/>
      <c r="D12" s="160"/>
      <c r="E12" s="161"/>
      <c r="F12" s="162"/>
      <c r="G12" s="152"/>
      <c r="H12" s="153"/>
    </row>
    <row r="13" spans="1:12" ht="33.75" customHeight="1" thickBot="1" x14ac:dyDescent="0.4">
      <c r="A13" s="94" t="s">
        <v>19</v>
      </c>
      <c r="B13" s="148" t="s">
        <v>20</v>
      </c>
      <c r="C13" s="271"/>
      <c r="D13" s="237" t="s">
        <v>274</v>
      </c>
      <c r="E13" s="278"/>
      <c r="F13" s="278"/>
      <c r="G13" s="278"/>
      <c r="H13" s="279"/>
    </row>
    <row r="14" spans="1:12" ht="24" customHeight="1" thickBot="1" x14ac:dyDescent="0.4">
      <c r="A14" s="93" t="s">
        <v>2</v>
      </c>
      <c r="B14" s="160" t="s">
        <v>2</v>
      </c>
      <c r="C14" s="272"/>
      <c r="D14" s="262"/>
      <c r="E14" s="263"/>
      <c r="F14" s="263"/>
      <c r="G14" s="263"/>
      <c r="H14" s="264"/>
    </row>
    <row r="15" spans="1:12" ht="19.5" customHeight="1" x14ac:dyDescent="0.35">
      <c r="A15" s="275" t="s">
        <v>39</v>
      </c>
      <c r="B15" s="276"/>
      <c r="C15" s="277"/>
      <c r="D15" s="265"/>
      <c r="E15" s="266"/>
      <c r="F15" s="266"/>
      <c r="G15" s="266"/>
      <c r="H15" s="267"/>
      <c r="I15" s="2"/>
      <c r="J15" s="1"/>
      <c r="K15" s="1"/>
      <c r="L15" s="1"/>
    </row>
    <row r="16" spans="1:12" x14ac:dyDescent="0.35">
      <c r="A16" s="273"/>
      <c r="B16" s="274"/>
      <c r="C16" s="274"/>
      <c r="D16" s="265"/>
      <c r="E16" s="266"/>
      <c r="F16" s="266"/>
      <c r="G16" s="266"/>
      <c r="H16" s="267"/>
      <c r="I16" s="1"/>
      <c r="J16" s="1"/>
      <c r="K16" s="1"/>
      <c r="L16" s="1"/>
    </row>
    <row r="17" spans="1:12" s="15" customFormat="1" ht="26.25" customHeight="1" thickBot="1" x14ac:dyDescent="0.4">
      <c r="A17" s="273"/>
      <c r="B17" s="274"/>
      <c r="C17" s="274"/>
      <c r="D17" s="268"/>
      <c r="E17" s="269"/>
      <c r="F17" s="269"/>
      <c r="G17" s="269"/>
      <c r="H17" s="270"/>
      <c r="I17" s="16"/>
      <c r="J17" s="17"/>
      <c r="K17" s="17"/>
      <c r="L17" s="17"/>
    </row>
    <row r="18" spans="1:12" s="15" customFormat="1" ht="26.25" customHeight="1" thickBot="1" x14ac:dyDescent="0.4">
      <c r="A18" s="237" t="s">
        <v>42</v>
      </c>
      <c r="B18" s="238"/>
      <c r="C18" s="239"/>
      <c r="D18" s="237" t="s">
        <v>45</v>
      </c>
      <c r="E18" s="240"/>
      <c r="F18" s="239"/>
      <c r="G18" s="278" t="s">
        <v>35</v>
      </c>
      <c r="H18" s="239"/>
      <c r="I18" s="17"/>
      <c r="J18" s="17"/>
      <c r="K18" s="17"/>
      <c r="L18" s="17"/>
    </row>
    <row r="19" spans="1:12" s="15" customFormat="1" ht="26.25" customHeight="1" thickBot="1" x14ac:dyDescent="0.4">
      <c r="A19" s="231"/>
      <c r="B19" s="232"/>
      <c r="C19" s="233"/>
      <c r="D19" s="254"/>
      <c r="E19" s="255"/>
      <c r="F19" s="256"/>
      <c r="G19" s="259"/>
      <c r="H19" s="260"/>
      <c r="I19" s="17"/>
      <c r="J19" s="17"/>
      <c r="K19" s="17"/>
      <c r="L19" s="17"/>
    </row>
    <row r="20" spans="1:12" ht="26.25" customHeight="1" thickBot="1" x14ac:dyDescent="0.4">
      <c r="A20" s="237" t="s">
        <v>43</v>
      </c>
      <c r="B20" s="240"/>
      <c r="C20" s="261"/>
      <c r="D20" s="237" t="s">
        <v>44</v>
      </c>
      <c r="E20" s="278"/>
      <c r="F20" s="279"/>
      <c r="G20" s="237" t="s">
        <v>36</v>
      </c>
      <c r="H20" s="279"/>
      <c r="I20" s="1"/>
      <c r="J20" s="1"/>
      <c r="K20" s="1"/>
      <c r="L20" s="1"/>
    </row>
    <row r="21" spans="1:12" s="22" customFormat="1" ht="26.25" customHeight="1" thickBot="1" x14ac:dyDescent="0.4">
      <c r="A21" s="231"/>
      <c r="B21" s="232"/>
      <c r="C21" s="233"/>
      <c r="D21" s="254"/>
      <c r="E21" s="255"/>
      <c r="F21" s="256"/>
      <c r="G21" s="257"/>
      <c r="H21" s="258"/>
      <c r="I21" s="21"/>
      <c r="J21" s="21"/>
      <c r="K21" s="21"/>
      <c r="L21" s="21"/>
    </row>
    <row r="22" spans="1:12" ht="15" thickBot="1" x14ac:dyDescent="0.4">
      <c r="A22" s="180" t="s">
        <v>279</v>
      </c>
      <c r="B22" s="191"/>
      <c r="C22" s="192"/>
      <c r="D22" s="249" t="s">
        <v>40</v>
      </c>
      <c r="E22" s="250"/>
      <c r="F22" s="251"/>
      <c r="G22" s="252" t="s">
        <v>41</v>
      </c>
      <c r="H22" s="253"/>
    </row>
    <row r="23" spans="1:12" x14ac:dyDescent="0.35">
      <c r="A23" s="225" t="s">
        <v>2</v>
      </c>
      <c r="B23" s="226"/>
      <c r="C23" s="227"/>
      <c r="D23" s="212"/>
      <c r="E23" s="213"/>
      <c r="F23" s="214"/>
      <c r="G23" s="212"/>
      <c r="H23" s="214"/>
    </row>
    <row r="24" spans="1:12" ht="15" thickBot="1" x14ac:dyDescent="0.4">
      <c r="A24" s="228"/>
      <c r="B24" s="229"/>
      <c r="C24" s="230"/>
      <c r="D24" s="215"/>
      <c r="E24" s="216"/>
      <c r="F24" s="217"/>
      <c r="G24" s="215"/>
      <c r="H24" s="217"/>
    </row>
    <row r="25" spans="1:12" ht="15" thickBot="1" x14ac:dyDescent="0.4">
      <c r="A25" s="39"/>
      <c r="B25" s="23"/>
      <c r="C25" s="23"/>
      <c r="D25" s="26"/>
      <c r="E25" s="26"/>
      <c r="F25" s="26"/>
      <c r="G25" s="26"/>
      <c r="H25" s="27"/>
    </row>
    <row r="26" spans="1:12" x14ac:dyDescent="0.35">
      <c r="A26" s="241" t="s">
        <v>47</v>
      </c>
      <c r="B26" s="218"/>
      <c r="C26" s="219"/>
      <c r="D26" s="219"/>
      <c r="E26" s="219"/>
      <c r="F26" s="220"/>
      <c r="G26" s="241" t="s">
        <v>48</v>
      </c>
      <c r="H26" s="248"/>
    </row>
    <row r="27" spans="1:12" x14ac:dyDescent="0.35">
      <c r="A27" s="242"/>
      <c r="B27" s="221"/>
      <c r="C27" s="221"/>
      <c r="D27" s="221"/>
      <c r="E27" s="221"/>
      <c r="F27" s="222"/>
      <c r="G27" s="244"/>
      <c r="H27" s="245"/>
    </row>
    <row r="28" spans="1:12" ht="15" thickBot="1" x14ac:dyDescent="0.4">
      <c r="A28" s="243"/>
      <c r="B28" s="223"/>
      <c r="C28" s="223"/>
      <c r="D28" s="223"/>
      <c r="E28" s="223"/>
      <c r="F28" s="224"/>
      <c r="G28" s="246"/>
      <c r="H28" s="247"/>
    </row>
    <row r="29" spans="1:12" ht="15" thickBot="1" x14ac:dyDescent="0.4">
      <c r="A29" s="24"/>
      <c r="B29" s="25"/>
      <c r="C29" s="25"/>
      <c r="D29" s="25"/>
      <c r="E29" s="25"/>
      <c r="F29" s="25"/>
      <c r="G29" s="25"/>
      <c r="H29" s="28"/>
    </row>
    <row r="30" spans="1:12" ht="15" thickBot="1" x14ac:dyDescent="0.4">
      <c r="A30" s="234" t="s">
        <v>32</v>
      </c>
      <c r="B30" s="235"/>
      <c r="C30" s="235"/>
      <c r="D30" s="235"/>
      <c r="E30" s="235"/>
      <c r="F30" s="235"/>
      <c r="G30" s="235"/>
      <c r="H30" s="236"/>
    </row>
    <row r="31" spans="1:12" ht="10.5" customHeight="1" thickTop="1" thickBot="1" x14ac:dyDescent="0.4">
      <c r="A31" s="29"/>
      <c r="B31" s="30"/>
      <c r="C31" s="31"/>
      <c r="D31" s="30"/>
      <c r="E31" s="30"/>
      <c r="F31" s="30"/>
      <c r="G31" s="30"/>
      <c r="H31" s="32"/>
    </row>
    <row r="32" spans="1:12" ht="15.5" thickTop="1" thickBot="1" x14ac:dyDescent="0.4">
      <c r="A32" s="33"/>
      <c r="B32" s="30"/>
      <c r="C32" s="12"/>
      <c r="D32" s="30"/>
      <c r="E32" s="30"/>
      <c r="F32" s="30"/>
      <c r="G32" s="30"/>
      <c r="H32" s="32"/>
    </row>
    <row r="33" spans="1:8" ht="11.25" customHeight="1" thickTop="1" thickBot="1" x14ac:dyDescent="0.4">
      <c r="A33" s="133" t="s">
        <v>33</v>
      </c>
      <c r="B33" s="4"/>
      <c r="C33" s="10"/>
      <c r="D33" s="4"/>
      <c r="E33" s="134" t="s">
        <v>38</v>
      </c>
      <c r="F33" s="210"/>
      <c r="G33" s="211"/>
      <c r="H33" s="5"/>
    </row>
    <row r="34" spans="1:8" ht="11.25" customHeight="1" thickTop="1" thickBot="1" x14ac:dyDescent="0.4">
      <c r="A34" s="6"/>
      <c r="B34" s="4"/>
      <c r="C34" s="13"/>
      <c r="D34" s="4"/>
      <c r="E34" s="4"/>
      <c r="F34" s="208"/>
      <c r="G34" s="209"/>
      <c r="H34" s="5"/>
    </row>
    <row r="35" spans="1:8" ht="11.25" customHeight="1" thickTop="1" thickBot="1" x14ac:dyDescent="0.4">
      <c r="A35" s="6"/>
      <c r="B35" s="4"/>
      <c r="C35" s="18"/>
      <c r="D35" s="4"/>
      <c r="E35" s="4"/>
      <c r="F35" s="19"/>
      <c r="G35" s="20"/>
      <c r="H35" s="5"/>
    </row>
    <row r="36" spans="1:8" ht="15.5" thickTop="1" thickBot="1" x14ac:dyDescent="0.4">
      <c r="A36" s="6"/>
      <c r="B36" s="4"/>
      <c r="C36" s="18"/>
      <c r="D36" s="4"/>
      <c r="E36" s="4"/>
      <c r="F36" s="19"/>
      <c r="G36" s="20"/>
      <c r="H36" s="5"/>
    </row>
    <row r="37" spans="1:8" ht="15.5" thickTop="1" thickBot="1" x14ac:dyDescent="0.4">
      <c r="A37" s="133" t="s">
        <v>46</v>
      </c>
      <c r="B37" s="4"/>
      <c r="C37" s="11"/>
      <c r="D37" s="4"/>
      <c r="E37" s="134" t="s">
        <v>37</v>
      </c>
      <c r="F37" s="210"/>
      <c r="G37" s="211"/>
      <c r="H37" s="5"/>
    </row>
    <row r="38" spans="1:8" ht="15.5" thickTop="1" thickBot="1" x14ac:dyDescent="0.4">
      <c r="A38" s="7"/>
      <c r="B38" s="8"/>
      <c r="C38" s="14"/>
      <c r="D38" s="8"/>
      <c r="E38" s="8"/>
      <c r="F38" s="206"/>
      <c r="G38" s="207"/>
      <c r="H38" s="9"/>
    </row>
    <row r="39" spans="1:8" ht="15" thickTop="1" x14ac:dyDescent="0.35"/>
  </sheetData>
  <sheetProtection algorithmName="SHA-512" hashValue="kdQQ+aAiW5irRWS8dSNh63Ih94pp468h8vVajVCRcrA481JZXOZAhjYaurJQo7yeS4SmYHx5tUKME8rKej8IBA==" saltValue="ena7eKaBtoY4vvvMz3hWoA==" spinCount="100000" sheet="1"/>
  <dataConsolidate link="1"/>
  <mergeCells count="56">
    <mergeCell ref="D20:F20"/>
    <mergeCell ref="G20:H20"/>
    <mergeCell ref="G18:H18"/>
    <mergeCell ref="D13:H13"/>
    <mergeCell ref="D14:H17"/>
    <mergeCell ref="B13:C13"/>
    <mergeCell ref="B14:C14"/>
    <mergeCell ref="A16:C17"/>
    <mergeCell ref="A15:C15"/>
    <mergeCell ref="A21:C21"/>
    <mergeCell ref="A30:H30"/>
    <mergeCell ref="A18:C18"/>
    <mergeCell ref="D18:F18"/>
    <mergeCell ref="A19:C19"/>
    <mergeCell ref="A26:A28"/>
    <mergeCell ref="G27:H28"/>
    <mergeCell ref="G26:H26"/>
    <mergeCell ref="D22:F22"/>
    <mergeCell ref="G22:H22"/>
    <mergeCell ref="A22:C22"/>
    <mergeCell ref="D21:F21"/>
    <mergeCell ref="G21:H21"/>
    <mergeCell ref="D19:F19"/>
    <mergeCell ref="G19:H19"/>
    <mergeCell ref="A20:C20"/>
    <mergeCell ref="F38:G38"/>
    <mergeCell ref="F34:G34"/>
    <mergeCell ref="F33:G33"/>
    <mergeCell ref="F37:G37"/>
    <mergeCell ref="D23:F24"/>
    <mergeCell ref="G23:H24"/>
    <mergeCell ref="B26:F28"/>
    <mergeCell ref="A23:C24"/>
    <mergeCell ref="G11:H12"/>
    <mergeCell ref="A3:H3"/>
    <mergeCell ref="D11:F12"/>
    <mergeCell ref="A8:C8"/>
    <mergeCell ref="A9:C9"/>
    <mergeCell ref="G4:H4"/>
    <mergeCell ref="D8:F9"/>
    <mergeCell ref="G8:G9"/>
    <mergeCell ref="H8:H9"/>
    <mergeCell ref="D7:F7"/>
    <mergeCell ref="A11:B12"/>
    <mergeCell ref="C11:C12"/>
    <mergeCell ref="D10:F10"/>
    <mergeCell ref="A10:C10"/>
    <mergeCell ref="A7:C7"/>
    <mergeCell ref="D5:F6"/>
    <mergeCell ref="A2:H2"/>
    <mergeCell ref="A1:H1"/>
    <mergeCell ref="D4:F4"/>
    <mergeCell ref="G5:H6"/>
    <mergeCell ref="G10:H10"/>
    <mergeCell ref="A5:C6"/>
    <mergeCell ref="A4:C4"/>
  </mergeCells>
  <printOptions horizontalCentered="1" verticalCentered="1"/>
  <pageMargins left="0" right="0.14000000000000001" top="0.24" bottom="0.4" header="0.16" footer="0.16"/>
  <pageSetup scale="95" orientation="portrait" r:id="rId1"/>
  <headerFooter>
    <oddFooter>&amp;RUpdated  August 19, 2025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Sheet2!$H$2:$H$6</xm:f>
          </x14:formula1>
          <xm:sqref>D11:D12</xm:sqref>
        </x14:dataValidation>
        <x14:dataValidation type="list" allowBlank="1" showInputMessage="1" showErrorMessage="1" xr:uid="{00000000-0002-0000-0000-000001000000}">
          <x14:formula1>
            <xm:f>Sheet2!$E$2:$E$5</xm:f>
          </x14:formula1>
          <xm:sqref>A14</xm:sqref>
        </x14:dataValidation>
        <x14:dataValidation type="list" allowBlank="1" showInputMessage="1" showErrorMessage="1" xr:uid="{00000000-0002-0000-0000-000002000000}">
          <x14:formula1>
            <xm:f>Sheet2!$E$9:$E$17</xm:f>
          </x14:formula1>
          <xm:sqref>B14</xm:sqref>
        </x14:dataValidation>
        <x14:dataValidation type="list" allowBlank="1" showInputMessage="1" showErrorMessage="1" xr:uid="{00000000-0002-0000-0000-000004000000}">
          <x14:formula1>
            <xm:f>Sheet2!$A$1:$A$121</xm:f>
          </x14:formula1>
          <xm:sqref>G5:H6 D8:F9</xm:sqref>
        </x14:dataValidation>
        <x14:dataValidation type="list" allowBlank="1" showInputMessage="1" showErrorMessage="1" xr:uid="{3D471F13-B2F3-410F-BEE9-507F8E18E7BA}">
          <x14:formula1>
            <xm:f>Sheet2!$J$15:$J$17</xm:f>
          </x14:formula1>
          <xm:sqref>A23:C24</xm:sqref>
        </x14:dataValidation>
        <x14:dataValidation type="list" allowBlank="1" showInputMessage="1" showErrorMessage="1" xr:uid="{DAEEFEF9-5CE8-4042-90B9-8A261C022B58}">
          <x14:formula1>
            <xm:f>'Action &amp; Reason'!$A$1:$A$24</xm:f>
          </x14:formula1>
          <xm:sqref>A11:B12</xm:sqref>
        </x14:dataValidation>
        <x14:dataValidation type="list" allowBlank="1" showInputMessage="1" showErrorMessage="1" xr:uid="{1E5EA487-4255-4D8D-8CDA-FADF3CB2F58F}">
          <x14:formula1>
            <xm:f>'Action &amp; Reason'!$D$1:$D$37</xm:f>
          </x14:formula1>
          <xm:sqref>C11:C12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workbookViewId="0">
      <selection activeCell="H23" sqref="H23"/>
    </sheetView>
  </sheetViews>
  <sheetFormatPr defaultColWidth="12.6328125" defaultRowHeight="15.5" x14ac:dyDescent="0.35"/>
  <cols>
    <col min="1" max="1" width="6.90625" style="45" customWidth="1"/>
    <col min="2" max="2" width="21.36328125" style="46" customWidth="1"/>
    <col min="3" max="3" width="11.453125" style="47" customWidth="1"/>
    <col min="4" max="4" width="13.90625" style="48" customWidth="1"/>
    <col min="5" max="6" width="14.1796875" style="49" customWidth="1"/>
    <col min="7" max="7" width="14.54296875" style="49" customWidth="1"/>
    <col min="8" max="8" width="13.90625" style="49" customWidth="1"/>
    <col min="9" max="9" width="13.6328125" style="46" customWidth="1"/>
    <col min="10" max="16384" width="12.6328125" style="34"/>
  </cols>
  <sheetData>
    <row r="1" spans="1:9" ht="18.649999999999999" customHeight="1" thickTop="1" x14ac:dyDescent="0.25">
      <c r="A1" s="292" t="s">
        <v>201</v>
      </c>
      <c r="B1" s="293"/>
      <c r="C1" s="293"/>
      <c r="D1" s="293"/>
      <c r="E1" s="293"/>
      <c r="F1" s="293"/>
      <c r="G1" s="293"/>
      <c r="H1" s="293"/>
      <c r="I1" s="294"/>
    </row>
    <row r="2" spans="1:9" ht="14.5" thickBot="1" x14ac:dyDescent="0.3">
      <c r="A2" s="295" t="s">
        <v>277</v>
      </c>
      <c r="B2" s="296"/>
      <c r="C2" s="296"/>
      <c r="D2" s="296"/>
      <c r="E2" s="296"/>
      <c r="F2" s="296"/>
      <c r="G2" s="296"/>
      <c r="H2" s="296"/>
      <c r="I2" s="297"/>
    </row>
    <row r="3" spans="1:9" s="35" customFormat="1" ht="29" thickTop="1" thickBot="1" x14ac:dyDescent="0.35">
      <c r="A3" s="40" t="s">
        <v>202</v>
      </c>
      <c r="B3" s="41" t="s">
        <v>203</v>
      </c>
      <c r="C3" s="42" t="s">
        <v>204</v>
      </c>
      <c r="D3" s="43" t="s">
        <v>205</v>
      </c>
      <c r="E3" s="44">
        <v>0.05</v>
      </c>
      <c r="F3" s="44">
        <v>0.1</v>
      </c>
      <c r="G3" s="121" t="s">
        <v>230</v>
      </c>
      <c r="H3" s="122" t="s">
        <v>231</v>
      </c>
      <c r="I3" s="50" t="s">
        <v>206</v>
      </c>
    </row>
    <row r="4" spans="1:9" s="35" customFormat="1" ht="16" thickTop="1" x14ac:dyDescent="0.35">
      <c r="A4" s="298" t="s">
        <v>207</v>
      </c>
      <c r="B4" s="301" t="s">
        <v>208</v>
      </c>
      <c r="C4" s="51" t="s">
        <v>209</v>
      </c>
      <c r="D4" s="52">
        <f>8.861*1.03*1.03</f>
        <v>9.4006349000000018</v>
      </c>
      <c r="E4" s="52">
        <f t="shared" ref="E4:E16" si="0">D4*1.05</f>
        <v>9.8706666450000018</v>
      </c>
      <c r="F4" s="52">
        <f>D4*1.1</f>
        <v>10.340698390000004</v>
      </c>
      <c r="G4" s="105">
        <f>D4*1.15</f>
        <v>10.810730135000002</v>
      </c>
      <c r="H4" s="106">
        <f>D4*1.2</f>
        <v>11.280761880000002</v>
      </c>
      <c r="I4" s="53">
        <f>9.401*1.5</f>
        <v>14.1015</v>
      </c>
    </row>
    <row r="5" spans="1:9" s="35" customFormat="1" x14ac:dyDescent="0.35">
      <c r="A5" s="299"/>
      <c r="B5" s="301"/>
      <c r="C5" s="54" t="s">
        <v>210</v>
      </c>
      <c r="D5" s="55">
        <v>1527.66</v>
      </c>
      <c r="E5" s="56">
        <f t="shared" si="0"/>
        <v>1604.0430000000001</v>
      </c>
      <c r="F5" s="56">
        <f>D5*1.1-0.01</f>
        <v>1680.4160000000002</v>
      </c>
      <c r="G5" s="119">
        <f>D5*1.15+0.01</f>
        <v>1756.819</v>
      </c>
      <c r="H5" s="120">
        <f>D5*1.2+0.01</f>
        <v>1833.202</v>
      </c>
      <c r="I5" s="57">
        <v>2291.58</v>
      </c>
    </row>
    <row r="6" spans="1:9" s="35" customFormat="1" ht="16" thickBot="1" x14ac:dyDescent="0.4">
      <c r="A6" s="300"/>
      <c r="B6" s="302"/>
      <c r="C6" s="58" t="s">
        <v>211</v>
      </c>
      <c r="D6" s="59">
        <v>18331.919999999998</v>
      </c>
      <c r="E6" s="59">
        <f t="shared" si="0"/>
        <v>19248.516</v>
      </c>
      <c r="F6" s="59">
        <f>D6*1.1</f>
        <v>20165.112000000001</v>
      </c>
      <c r="G6" s="109">
        <f>D6*1.15</f>
        <v>21081.707999999995</v>
      </c>
      <c r="H6" s="110">
        <f>D6*1.2</f>
        <v>21998.303999999996</v>
      </c>
      <c r="I6" s="60">
        <v>27498.959999999999</v>
      </c>
    </row>
    <row r="7" spans="1:9" s="35" customFormat="1" ht="16" thickTop="1" x14ac:dyDescent="0.35">
      <c r="A7" s="286" t="s">
        <v>212</v>
      </c>
      <c r="B7" s="289" t="s">
        <v>208</v>
      </c>
      <c r="C7" s="61" t="s">
        <v>209</v>
      </c>
      <c r="D7" s="62">
        <f>F4</f>
        <v>10.340698390000004</v>
      </c>
      <c r="E7" s="62">
        <f t="shared" si="0"/>
        <v>10.857733309500004</v>
      </c>
      <c r="F7" s="62">
        <f>D7*1.1</f>
        <v>11.374768229000004</v>
      </c>
      <c r="G7" s="123">
        <f>D7*1.15</f>
        <v>11.891803148500003</v>
      </c>
      <c r="H7" s="124">
        <f t="shared" ref="H7:H45" si="1">D7*1.2</f>
        <v>12.408838068000003</v>
      </c>
      <c r="I7" s="63">
        <f>D7*1.5+0.001</f>
        <v>15.512047585000005</v>
      </c>
    </row>
    <row r="8" spans="1:9" s="35" customFormat="1" x14ac:dyDescent="0.35">
      <c r="A8" s="287"/>
      <c r="B8" s="290"/>
      <c r="C8" s="64" t="s">
        <v>210</v>
      </c>
      <c r="D8" s="65">
        <v>1680.42</v>
      </c>
      <c r="E8" s="65">
        <f t="shared" si="0"/>
        <v>1764.4410000000003</v>
      </c>
      <c r="F8" s="65">
        <f>D8*1.1</f>
        <v>1848.4620000000002</v>
      </c>
      <c r="G8" s="107">
        <f>D8*1.15</f>
        <v>1932.4829999999999</v>
      </c>
      <c r="H8" s="108">
        <f>D8*1.2</f>
        <v>2016.5039999999999</v>
      </c>
      <c r="I8" s="66">
        <f>I7*162.5-0.01</f>
        <v>2520.6977325625007</v>
      </c>
    </row>
    <row r="9" spans="1:9" s="35" customFormat="1" ht="16" thickBot="1" x14ac:dyDescent="0.4">
      <c r="A9" s="288"/>
      <c r="B9" s="291"/>
      <c r="C9" s="67" t="s">
        <v>211</v>
      </c>
      <c r="D9" s="68">
        <f>D8*12</f>
        <v>20165.04</v>
      </c>
      <c r="E9" s="68">
        <f t="shared" si="0"/>
        <v>21173.292000000001</v>
      </c>
      <c r="F9" s="68">
        <f>D9*1.1</f>
        <v>22181.544000000002</v>
      </c>
      <c r="G9" s="125">
        <f t="shared" ref="G9:G16" si="2">D9*1.15</f>
        <v>23189.795999999998</v>
      </c>
      <c r="H9" s="126">
        <f>D9*1.2</f>
        <v>24198.047999999999</v>
      </c>
      <c r="I9" s="69">
        <f>I8*12+0.03</f>
        <v>30248.402790750006</v>
      </c>
    </row>
    <row r="10" spans="1:9" s="35" customFormat="1" ht="16" thickTop="1" x14ac:dyDescent="0.35">
      <c r="A10" s="303" t="s">
        <v>213</v>
      </c>
      <c r="B10" s="304" t="s">
        <v>208</v>
      </c>
      <c r="C10" s="70" t="s">
        <v>209</v>
      </c>
      <c r="D10" s="71">
        <f>11.043*1.03</f>
        <v>11.37429</v>
      </c>
      <c r="E10" s="71">
        <f t="shared" si="0"/>
        <v>11.943004500000001</v>
      </c>
      <c r="F10" s="71">
        <f t="shared" ref="F10:F28" si="3">D10*1.1</f>
        <v>12.511719000000001</v>
      </c>
      <c r="G10" s="113">
        <f t="shared" si="2"/>
        <v>13.0804335</v>
      </c>
      <c r="H10" s="114">
        <f t="shared" si="1"/>
        <v>13.649148</v>
      </c>
      <c r="I10" s="73">
        <f>11.374*1.5</f>
        <v>17.061</v>
      </c>
    </row>
    <row r="11" spans="1:9" s="35" customFormat="1" x14ac:dyDescent="0.35">
      <c r="A11" s="299"/>
      <c r="B11" s="305"/>
      <c r="C11" s="54" t="s">
        <v>210</v>
      </c>
      <c r="D11" s="74">
        <f>D10*162.5-0.04</f>
        <v>1848.2821250000002</v>
      </c>
      <c r="E11" s="55">
        <f t="shared" si="0"/>
        <v>1940.6962312500002</v>
      </c>
      <c r="F11" s="55">
        <f>D11*1.1+0.01</f>
        <v>2033.1203375000005</v>
      </c>
      <c r="G11" s="119">
        <f t="shared" si="2"/>
        <v>2125.52444375</v>
      </c>
      <c r="H11" s="120">
        <f>D11*1.2</f>
        <v>2217.9385500000003</v>
      </c>
      <c r="I11" s="75">
        <f>I10*162.5+0.01</f>
        <v>2772.4225000000001</v>
      </c>
    </row>
    <row r="12" spans="1:9" s="35" customFormat="1" ht="16" thickBot="1" x14ac:dyDescent="0.4">
      <c r="A12" s="300"/>
      <c r="B12" s="306"/>
      <c r="C12" s="58" t="s">
        <v>211</v>
      </c>
      <c r="D12" s="76">
        <f>D11*12-0.03</f>
        <v>22179.355500000005</v>
      </c>
      <c r="E12" s="77">
        <f t="shared" si="0"/>
        <v>23288.323275000006</v>
      </c>
      <c r="F12" s="77">
        <f t="shared" si="3"/>
        <v>24397.291050000007</v>
      </c>
      <c r="G12" s="115">
        <f t="shared" si="2"/>
        <v>25506.258825000004</v>
      </c>
      <c r="H12" s="115">
        <f t="shared" si="1"/>
        <v>26615.226600000005</v>
      </c>
      <c r="I12" s="78">
        <f>I11*12-0.03</f>
        <v>33269.040000000001</v>
      </c>
    </row>
    <row r="13" spans="1:9" s="35" customFormat="1" ht="16" thickTop="1" x14ac:dyDescent="0.35">
      <c r="A13" s="286" t="s">
        <v>214</v>
      </c>
      <c r="B13" s="289" t="s">
        <v>208</v>
      </c>
      <c r="C13" s="61" t="s">
        <v>209</v>
      </c>
      <c r="D13" s="79">
        <f>12.146*1.03</f>
        <v>12.510380000000001</v>
      </c>
      <c r="E13" s="79">
        <f t="shared" si="0"/>
        <v>13.135899000000002</v>
      </c>
      <c r="F13" s="79">
        <f t="shared" si="3"/>
        <v>13.761418000000003</v>
      </c>
      <c r="G13" s="127">
        <f t="shared" si="2"/>
        <v>14.386937</v>
      </c>
      <c r="H13" s="128">
        <f t="shared" si="1"/>
        <v>15.012456</v>
      </c>
      <c r="I13" s="80">
        <v>18.765000000000001</v>
      </c>
    </row>
    <row r="14" spans="1:9" s="35" customFormat="1" ht="16" thickBot="1" x14ac:dyDescent="0.4">
      <c r="A14" s="287"/>
      <c r="B14" s="290"/>
      <c r="C14" s="64" t="s">
        <v>210</v>
      </c>
      <c r="D14" s="65">
        <v>2032.88</v>
      </c>
      <c r="E14" s="65">
        <f t="shared" si="0"/>
        <v>2134.5240000000003</v>
      </c>
      <c r="F14" s="65">
        <f>D14*1.1+0.01</f>
        <v>2236.1780000000003</v>
      </c>
      <c r="G14" s="116">
        <f>D14*1.15+0.01</f>
        <v>2337.8220000000001</v>
      </c>
      <c r="H14" s="108">
        <f>D14*1.2</f>
        <v>2439.4560000000001</v>
      </c>
      <c r="I14" s="66">
        <f>I13*162.5+0.01</f>
        <v>3049.3225000000002</v>
      </c>
    </row>
    <row r="15" spans="1:9" s="35" customFormat="1" ht="16" thickBot="1" x14ac:dyDescent="0.4">
      <c r="A15" s="288"/>
      <c r="B15" s="291"/>
      <c r="C15" s="67" t="s">
        <v>211</v>
      </c>
      <c r="D15" s="68">
        <v>24394.560000000001</v>
      </c>
      <c r="E15" s="68">
        <f t="shared" si="0"/>
        <v>25614.288000000004</v>
      </c>
      <c r="F15" s="68">
        <f t="shared" si="3"/>
        <v>26834.016000000003</v>
      </c>
      <c r="G15" s="129">
        <f t="shared" si="2"/>
        <v>28053.743999999999</v>
      </c>
      <c r="H15" s="130">
        <f t="shared" si="1"/>
        <v>29273.472000000002</v>
      </c>
      <c r="I15" s="69">
        <v>36591.839999999997</v>
      </c>
    </row>
    <row r="16" spans="1:9" s="35" customFormat="1" ht="16" thickTop="1" x14ac:dyDescent="0.35">
      <c r="A16" s="303" t="s">
        <v>215</v>
      </c>
      <c r="B16" s="304" t="s">
        <v>208</v>
      </c>
      <c r="C16" s="70" t="s">
        <v>209</v>
      </c>
      <c r="D16" s="71">
        <f>13.36*1.03</f>
        <v>13.7608</v>
      </c>
      <c r="E16" s="71">
        <f t="shared" si="0"/>
        <v>14.448840000000001</v>
      </c>
      <c r="F16" s="71">
        <f t="shared" si="3"/>
        <v>15.136880000000001</v>
      </c>
      <c r="G16" s="105">
        <f t="shared" si="2"/>
        <v>15.824919999999999</v>
      </c>
      <c r="H16" s="106">
        <f t="shared" si="1"/>
        <v>16.51296</v>
      </c>
      <c r="I16" s="81">
        <v>20.641999999999999</v>
      </c>
    </row>
    <row r="17" spans="1:9" s="35" customFormat="1" x14ac:dyDescent="0.35">
      <c r="A17" s="299"/>
      <c r="B17" s="305"/>
      <c r="C17" s="54" t="s">
        <v>210</v>
      </c>
      <c r="D17" s="55">
        <v>2236.16</v>
      </c>
      <c r="E17" s="55">
        <f>D17*1.05+0.01</f>
        <v>2347.9780000000001</v>
      </c>
      <c r="F17" s="55">
        <f t="shared" si="3"/>
        <v>2459.7759999999998</v>
      </c>
      <c r="G17" s="119">
        <f>D17*1.15</f>
        <v>2571.5839999999998</v>
      </c>
      <c r="H17" s="120">
        <f>D17*1.2+0.01</f>
        <v>2683.402</v>
      </c>
      <c r="I17" s="75">
        <f>I16*162.5+0.01</f>
        <v>3354.335</v>
      </c>
    </row>
    <row r="18" spans="1:9" s="35" customFormat="1" ht="16" thickBot="1" x14ac:dyDescent="0.4">
      <c r="A18" s="300"/>
      <c r="B18" s="306"/>
      <c r="C18" s="58" t="s">
        <v>211</v>
      </c>
      <c r="D18" s="76">
        <v>26833.919999999998</v>
      </c>
      <c r="E18" s="76">
        <f>D18*1.05</f>
        <v>28175.615999999998</v>
      </c>
      <c r="F18" s="76">
        <f t="shared" si="3"/>
        <v>29517.312000000002</v>
      </c>
      <c r="G18" s="111">
        <f>D18*1.15</f>
        <v>30859.007999999994</v>
      </c>
      <c r="H18" s="110">
        <f>D18*1.2</f>
        <v>32200.703999999998</v>
      </c>
      <c r="I18" s="82">
        <f>I17*12+0.06</f>
        <v>40252.080000000002</v>
      </c>
    </row>
    <row r="19" spans="1:9" s="35" customFormat="1" ht="16" thickTop="1" x14ac:dyDescent="0.35">
      <c r="A19" s="286" t="s">
        <v>216</v>
      </c>
      <c r="B19" s="289" t="s">
        <v>270</v>
      </c>
      <c r="C19" s="61" t="s">
        <v>209</v>
      </c>
      <c r="D19" s="62">
        <f>14.694*1.03</f>
        <v>15.134820000000001</v>
      </c>
      <c r="E19" s="62">
        <f>D19*1.05</f>
        <v>15.891561000000001</v>
      </c>
      <c r="F19" s="62">
        <f t="shared" si="3"/>
        <v>16.648302000000001</v>
      </c>
      <c r="G19" s="127">
        <f>D19*1.15</f>
        <v>17.405042999999999</v>
      </c>
      <c r="H19" s="124">
        <f>D19*1.2</f>
        <v>18.161784000000001</v>
      </c>
      <c r="I19" s="63">
        <f>D19*1.5+0.001</f>
        <v>22.703230000000001</v>
      </c>
    </row>
    <row r="20" spans="1:9" s="35" customFormat="1" x14ac:dyDescent="0.35">
      <c r="A20" s="287"/>
      <c r="B20" s="290"/>
      <c r="C20" s="64" t="s">
        <v>210</v>
      </c>
      <c r="D20" s="83">
        <v>2459.44</v>
      </c>
      <c r="E20" s="83">
        <f>D20*1.05+0.01</f>
        <v>2582.4220000000005</v>
      </c>
      <c r="F20" s="83">
        <f t="shared" si="3"/>
        <v>2705.3840000000005</v>
      </c>
      <c r="G20" s="107">
        <f>D20*1.15+0.01</f>
        <v>2828.366</v>
      </c>
      <c r="H20" s="108">
        <f>D20*1.2+0.01</f>
        <v>2951.3380000000002</v>
      </c>
      <c r="I20" s="84">
        <v>3689.24</v>
      </c>
    </row>
    <row r="21" spans="1:9" s="35" customFormat="1" ht="16" thickBot="1" x14ac:dyDescent="0.4">
      <c r="A21" s="288"/>
      <c r="B21" s="291"/>
      <c r="C21" s="67" t="s">
        <v>211</v>
      </c>
      <c r="D21" s="85">
        <v>29513.279999999999</v>
      </c>
      <c r="E21" s="85">
        <f t="shared" ref="E21:E28" si="4">D21*1.05</f>
        <v>30988.944</v>
      </c>
      <c r="F21" s="85">
        <f t="shared" si="3"/>
        <v>32464.608</v>
      </c>
      <c r="G21" s="125">
        <f>D21*1.15</f>
        <v>33940.271999999997</v>
      </c>
      <c r="H21" s="126">
        <f>D21*1.2</f>
        <v>35415.935999999994</v>
      </c>
      <c r="I21" s="86">
        <f>I20*12</f>
        <v>44270.879999999997</v>
      </c>
    </row>
    <row r="22" spans="1:9" s="35" customFormat="1" ht="16" thickTop="1" x14ac:dyDescent="0.35">
      <c r="A22" s="303" t="s">
        <v>217</v>
      </c>
      <c r="B22" s="304" t="s">
        <v>271</v>
      </c>
      <c r="C22" s="70" t="s">
        <v>209</v>
      </c>
      <c r="D22" s="87">
        <f>16.166*1.03</f>
        <v>16.650980000000001</v>
      </c>
      <c r="E22" s="72">
        <f t="shared" si="4"/>
        <v>17.483529000000001</v>
      </c>
      <c r="F22" s="72">
        <f t="shared" si="3"/>
        <v>18.316078000000001</v>
      </c>
      <c r="G22" s="113">
        <f>D22*1.15</f>
        <v>19.148626999999998</v>
      </c>
      <c r="H22" s="114">
        <f t="shared" si="1"/>
        <v>19.981176000000001</v>
      </c>
      <c r="I22" s="88">
        <v>24.977</v>
      </c>
    </row>
    <row r="23" spans="1:9" s="35" customFormat="1" x14ac:dyDescent="0.35">
      <c r="A23" s="299"/>
      <c r="B23" s="305"/>
      <c r="C23" s="54" t="s">
        <v>210</v>
      </c>
      <c r="D23" s="56">
        <f>D22*162.5+0.02</f>
        <v>2705.8042500000001</v>
      </c>
      <c r="E23" s="56">
        <f>D23*1.05+0.01</f>
        <v>2841.1044625000004</v>
      </c>
      <c r="F23" s="56">
        <f t="shared" si="3"/>
        <v>2976.3846750000002</v>
      </c>
      <c r="G23" s="119">
        <f t="shared" ref="G23:G38" si="5">D23*1.15+0.01</f>
        <v>3111.6848875000001</v>
      </c>
      <c r="H23" s="120">
        <f>D23*1.2-0.01</f>
        <v>3246.9550999999997</v>
      </c>
      <c r="I23" s="57">
        <v>4058.76</v>
      </c>
    </row>
    <row r="24" spans="1:9" s="35" customFormat="1" ht="16" thickBot="1" x14ac:dyDescent="0.4">
      <c r="A24" s="300"/>
      <c r="B24" s="306"/>
      <c r="C24" s="58" t="s">
        <v>211</v>
      </c>
      <c r="D24" s="59">
        <f>D23*12-0.05</f>
        <v>32469.601000000002</v>
      </c>
      <c r="E24" s="59">
        <f t="shared" si="4"/>
        <v>34093.081050000001</v>
      </c>
      <c r="F24" s="59">
        <f t="shared" si="3"/>
        <v>35716.561100000006</v>
      </c>
      <c r="G24" s="111">
        <f>D24*1.15</f>
        <v>37340.041149999997</v>
      </c>
      <c r="H24" s="110">
        <f t="shared" si="1"/>
        <v>38963.521200000003</v>
      </c>
      <c r="I24" s="60">
        <v>48705.120000000003</v>
      </c>
    </row>
    <row r="25" spans="1:9" s="35" customFormat="1" ht="16" thickTop="1" x14ac:dyDescent="0.35">
      <c r="A25" s="286" t="s">
        <v>218</v>
      </c>
      <c r="B25" s="289" t="s">
        <v>272</v>
      </c>
      <c r="C25" s="61" t="s">
        <v>209</v>
      </c>
      <c r="D25" s="79">
        <f>17.781*1.03</f>
        <v>18.314429999999998</v>
      </c>
      <c r="E25" s="79">
        <f t="shared" si="4"/>
        <v>19.230151499999998</v>
      </c>
      <c r="F25" s="79">
        <f t="shared" si="3"/>
        <v>20.145872999999998</v>
      </c>
      <c r="G25" s="127">
        <f>D25*1.15</f>
        <v>21.061594499999995</v>
      </c>
      <c r="H25" s="124">
        <f t="shared" si="1"/>
        <v>21.977315999999998</v>
      </c>
      <c r="I25" s="80">
        <f>D25*1.5-0.001</f>
        <v>27.470644999999994</v>
      </c>
    </row>
    <row r="26" spans="1:9" s="35" customFormat="1" x14ac:dyDescent="0.35">
      <c r="A26" s="287"/>
      <c r="B26" s="290"/>
      <c r="C26" s="64" t="s">
        <v>210</v>
      </c>
      <c r="D26" s="89">
        <f>D25*162.5-0.05</f>
        <v>2976.0448749999996</v>
      </c>
      <c r="E26" s="89">
        <f>D26*1.05-0.01</f>
        <v>3124.8371187499993</v>
      </c>
      <c r="F26" s="89">
        <f>D26*1.1-0.01</f>
        <v>3273.6393624999996</v>
      </c>
      <c r="G26" s="107">
        <f t="shared" si="5"/>
        <v>3422.4616062499995</v>
      </c>
      <c r="H26" s="108">
        <f>D26*1.2-0.01</f>
        <v>3571.2438499999994</v>
      </c>
      <c r="I26" s="90">
        <v>4464.04</v>
      </c>
    </row>
    <row r="27" spans="1:9" s="35" customFormat="1" ht="15" customHeight="1" thickBot="1" x14ac:dyDescent="0.4">
      <c r="A27" s="288"/>
      <c r="B27" s="291"/>
      <c r="C27" s="67" t="s">
        <v>211</v>
      </c>
      <c r="D27" s="85">
        <f>D26*12-0.06</f>
        <v>35712.478499999997</v>
      </c>
      <c r="E27" s="85">
        <f t="shared" si="4"/>
        <v>37498.102424999997</v>
      </c>
      <c r="F27" s="85">
        <f t="shared" si="3"/>
        <v>39283.726349999997</v>
      </c>
      <c r="G27" s="131">
        <f t="shared" ref="G27:G37" si="6">D27*1.15</f>
        <v>41069.350274999997</v>
      </c>
      <c r="H27" s="130">
        <f t="shared" si="1"/>
        <v>42854.974199999997</v>
      </c>
      <c r="I27" s="91">
        <v>53568.480000000003</v>
      </c>
    </row>
    <row r="28" spans="1:9" s="35" customFormat="1" ht="16" thickTop="1" x14ac:dyDescent="0.35">
      <c r="A28" s="303" t="s">
        <v>219</v>
      </c>
      <c r="B28" s="304" t="s">
        <v>273</v>
      </c>
      <c r="C28" s="70" t="s">
        <v>209</v>
      </c>
      <c r="D28" s="72">
        <f>19.559*1.03</f>
        <v>20.145770000000002</v>
      </c>
      <c r="E28" s="72">
        <f t="shared" si="4"/>
        <v>21.153058500000004</v>
      </c>
      <c r="F28" s="72">
        <f t="shared" si="3"/>
        <v>22.160347000000005</v>
      </c>
      <c r="G28" s="105">
        <f t="shared" si="6"/>
        <v>23.167635499999999</v>
      </c>
      <c r="H28" s="106">
        <f t="shared" si="1"/>
        <v>24.174924000000001</v>
      </c>
      <c r="I28" s="88">
        <v>30.219000000000001</v>
      </c>
    </row>
    <row r="29" spans="1:9" s="35" customFormat="1" ht="17.25" customHeight="1" x14ac:dyDescent="0.35">
      <c r="A29" s="299"/>
      <c r="B29" s="305"/>
      <c r="C29" s="54" t="s">
        <v>210</v>
      </c>
      <c r="D29" s="56">
        <f>D28*162.5+0.05</f>
        <v>3273.7376250000007</v>
      </c>
      <c r="E29" s="56">
        <f>D29*1.05</f>
        <v>3437.4245062500008</v>
      </c>
      <c r="F29" s="56">
        <f>D29*1.1+0.01</f>
        <v>3601.1213875000012</v>
      </c>
      <c r="G29" s="119">
        <f t="shared" si="6"/>
        <v>3764.7982687500003</v>
      </c>
      <c r="H29" s="120">
        <f>D29*1.2+0.01</f>
        <v>3928.4951500000006</v>
      </c>
      <c r="I29" s="57">
        <v>4910.6000000000004</v>
      </c>
    </row>
    <row r="30" spans="1:9" s="35" customFormat="1" ht="17.25" customHeight="1" thickBot="1" x14ac:dyDescent="0.4">
      <c r="A30" s="300"/>
      <c r="B30" s="306"/>
      <c r="C30" s="58" t="s">
        <v>211</v>
      </c>
      <c r="D30" s="59">
        <f>D29*12+0.03</f>
        <v>39284.881500000003</v>
      </c>
      <c r="E30" s="59">
        <f>D30*1.05</f>
        <v>41249.125575000005</v>
      </c>
      <c r="F30" s="59">
        <f>D30*1.1</f>
        <v>43213.369650000008</v>
      </c>
      <c r="G30" s="109">
        <f t="shared" si="6"/>
        <v>45177.613725000003</v>
      </c>
      <c r="H30" s="110">
        <f t="shared" si="1"/>
        <v>47141.857800000005</v>
      </c>
      <c r="I30" s="60">
        <v>58927.199999999997</v>
      </c>
    </row>
    <row r="31" spans="1:9" s="35" customFormat="1" ht="16" thickTop="1" x14ac:dyDescent="0.35">
      <c r="A31" s="286" t="s">
        <v>221</v>
      </c>
      <c r="B31" s="289" t="s">
        <v>220</v>
      </c>
      <c r="C31" s="61" t="s">
        <v>209</v>
      </c>
      <c r="D31" s="79">
        <f>21.514*1.03</f>
        <v>22.159420000000001</v>
      </c>
      <c r="E31" s="79">
        <f>D31*1.05</f>
        <v>23.267391000000003</v>
      </c>
      <c r="F31" s="79">
        <f>D31*1.1</f>
        <v>24.375362000000003</v>
      </c>
      <c r="G31" s="123">
        <f t="shared" si="6"/>
        <v>25.483332999999998</v>
      </c>
      <c r="H31" s="124">
        <f>D31*1.2</f>
        <v>26.591304000000001</v>
      </c>
      <c r="I31" s="80">
        <v>33.238999999999997</v>
      </c>
    </row>
    <row r="32" spans="1:9" s="35" customFormat="1" ht="18" customHeight="1" x14ac:dyDescent="0.35">
      <c r="A32" s="287"/>
      <c r="B32" s="290"/>
      <c r="C32" s="64" t="s">
        <v>210</v>
      </c>
      <c r="D32" s="89">
        <f>D31*162.5-0.07</f>
        <v>3600.8357500000002</v>
      </c>
      <c r="E32" s="89">
        <f>D32*1.05</f>
        <v>3780.8775375000005</v>
      </c>
      <c r="F32" s="89">
        <f>D32*1.1</f>
        <v>3960.9193250000008</v>
      </c>
      <c r="G32" s="107">
        <f t="shared" si="6"/>
        <v>4140.9611125000001</v>
      </c>
      <c r="H32" s="108">
        <f>D32*1.2</f>
        <v>4321.0029000000004</v>
      </c>
      <c r="I32" s="90">
        <v>5401.34</v>
      </c>
    </row>
    <row r="33" spans="1:9" s="35" customFormat="1" ht="16" thickBot="1" x14ac:dyDescent="0.4">
      <c r="A33" s="288"/>
      <c r="B33" s="291"/>
      <c r="C33" s="67" t="s">
        <v>211</v>
      </c>
      <c r="D33" s="85">
        <f>D32*12+0.05</f>
        <v>43210.079000000005</v>
      </c>
      <c r="E33" s="85">
        <f t="shared" ref="E33:E39" si="7">D33*1.05</f>
        <v>45370.582950000011</v>
      </c>
      <c r="F33" s="85">
        <f t="shared" ref="F33:F40" si="8">D33*1.1</f>
        <v>47531.086900000009</v>
      </c>
      <c r="G33" s="125">
        <f t="shared" si="6"/>
        <v>49691.590850000001</v>
      </c>
      <c r="H33" s="126">
        <f t="shared" si="1"/>
        <v>51852.094800000006</v>
      </c>
      <c r="I33" s="91">
        <v>64816.08</v>
      </c>
    </row>
    <row r="34" spans="1:9" s="35" customFormat="1" ht="16" thickTop="1" x14ac:dyDescent="0.35">
      <c r="A34" s="303" t="s">
        <v>223</v>
      </c>
      <c r="B34" s="307" t="s">
        <v>222</v>
      </c>
      <c r="C34" s="70" t="s">
        <v>209</v>
      </c>
      <c r="D34" s="92">
        <f>23.665*1.03</f>
        <v>24.374949999999998</v>
      </c>
      <c r="E34" s="92">
        <f t="shared" si="7"/>
        <v>25.593697500000001</v>
      </c>
      <c r="F34" s="92">
        <f t="shared" si="8"/>
        <v>26.812445</v>
      </c>
      <c r="G34" s="113">
        <f t="shared" si="6"/>
        <v>28.031192499999996</v>
      </c>
      <c r="H34" s="114">
        <f t="shared" si="1"/>
        <v>29.249939999999995</v>
      </c>
      <c r="I34" s="73">
        <v>36.563000000000002</v>
      </c>
    </row>
    <row r="35" spans="1:9" s="35" customFormat="1" ht="18.75" customHeight="1" x14ac:dyDescent="0.35">
      <c r="A35" s="299"/>
      <c r="B35" s="308"/>
      <c r="C35" s="54" t="s">
        <v>210</v>
      </c>
      <c r="D35" s="56">
        <f>D34*162.5+0.01</f>
        <v>3960.9393749999999</v>
      </c>
      <c r="E35" s="56">
        <f>D35*1.05+0.01</f>
        <v>4158.9963437500001</v>
      </c>
      <c r="F35" s="56">
        <f>D35*1.1-0.01</f>
        <v>4357.0233125000004</v>
      </c>
      <c r="G35" s="119">
        <f t="shared" si="6"/>
        <v>4555.0802812499996</v>
      </c>
      <c r="H35" s="120">
        <f>D35*1.2+0.01</f>
        <v>4753.1372499999998</v>
      </c>
      <c r="I35" s="57">
        <v>5941.5</v>
      </c>
    </row>
    <row r="36" spans="1:9" s="35" customFormat="1" ht="16" thickBot="1" x14ac:dyDescent="0.4">
      <c r="A36" s="300"/>
      <c r="B36" s="309"/>
      <c r="C36" s="58" t="s">
        <v>211</v>
      </c>
      <c r="D36" s="59">
        <v>47531.28</v>
      </c>
      <c r="E36" s="59">
        <f t="shared" si="7"/>
        <v>49907.843999999997</v>
      </c>
      <c r="F36" s="59">
        <f t="shared" si="8"/>
        <v>52284.408000000003</v>
      </c>
      <c r="G36" s="111">
        <f t="shared" si="6"/>
        <v>54660.971999999994</v>
      </c>
      <c r="H36" s="112">
        <f t="shared" si="1"/>
        <v>57037.536</v>
      </c>
      <c r="I36" s="60">
        <v>71298</v>
      </c>
    </row>
    <row r="37" spans="1:9" s="35" customFormat="1" ht="16" thickTop="1" x14ac:dyDescent="0.35">
      <c r="A37" s="286" t="s">
        <v>225</v>
      </c>
      <c r="B37" s="289" t="s">
        <v>224</v>
      </c>
      <c r="C37" s="61" t="s">
        <v>209</v>
      </c>
      <c r="D37" s="79">
        <f>26.031*1.03</f>
        <v>26.81193</v>
      </c>
      <c r="E37" s="79">
        <f t="shared" si="7"/>
        <v>28.1525265</v>
      </c>
      <c r="F37" s="79">
        <f t="shared" si="8"/>
        <v>29.493123000000004</v>
      </c>
      <c r="G37" s="127">
        <f t="shared" si="6"/>
        <v>30.833719499999997</v>
      </c>
      <c r="H37" s="128">
        <f t="shared" si="1"/>
        <v>32.174315999999997</v>
      </c>
      <c r="I37" s="80">
        <v>40.218000000000004</v>
      </c>
    </row>
    <row r="38" spans="1:9" s="35" customFormat="1" ht="15.75" customHeight="1" x14ac:dyDescent="0.35">
      <c r="A38" s="287"/>
      <c r="B38" s="290"/>
      <c r="C38" s="64" t="s">
        <v>210</v>
      </c>
      <c r="D38" s="89">
        <f>4230.04*1.03+0.02</f>
        <v>4356.9612000000006</v>
      </c>
      <c r="E38" s="89">
        <f>D38*1.05+0.01</f>
        <v>4574.8192600000011</v>
      </c>
      <c r="F38" s="89">
        <f t="shared" si="8"/>
        <v>4792.6573200000012</v>
      </c>
      <c r="G38" s="107">
        <f t="shared" si="5"/>
        <v>5010.5153800000007</v>
      </c>
      <c r="H38" s="108">
        <f>D38*1.2+0.01</f>
        <v>5228.363440000001</v>
      </c>
      <c r="I38" s="90">
        <v>6535.44</v>
      </c>
    </row>
    <row r="39" spans="1:9" s="35" customFormat="1" ht="19.5" customHeight="1" thickBot="1" x14ac:dyDescent="0.4">
      <c r="A39" s="288"/>
      <c r="B39" s="291"/>
      <c r="C39" s="67" t="s">
        <v>211</v>
      </c>
      <c r="D39" s="85">
        <f>D38*12-0.01</f>
        <v>52283.524400000002</v>
      </c>
      <c r="E39" s="85">
        <f t="shared" si="7"/>
        <v>54897.700620000003</v>
      </c>
      <c r="F39" s="85">
        <f t="shared" si="8"/>
        <v>57511.876840000004</v>
      </c>
      <c r="G39" s="131">
        <f t="shared" ref="G39:G46" si="9">D39*1.15</f>
        <v>60126.053059999998</v>
      </c>
      <c r="H39" s="126">
        <f t="shared" si="1"/>
        <v>62740.22928</v>
      </c>
      <c r="I39" s="91">
        <v>78425.279999999999</v>
      </c>
    </row>
    <row r="40" spans="1:9" s="35" customFormat="1" ht="16" thickTop="1" x14ac:dyDescent="0.35">
      <c r="A40" s="303" t="s">
        <v>227</v>
      </c>
      <c r="B40" s="307" t="s">
        <v>226</v>
      </c>
      <c r="C40" s="70" t="s">
        <v>209</v>
      </c>
      <c r="D40" s="72">
        <f>28.633*1.03</f>
        <v>29.491990000000001</v>
      </c>
      <c r="E40" s="72">
        <f>D40*1.05</f>
        <v>30.966589500000001</v>
      </c>
      <c r="F40" s="72">
        <f t="shared" si="8"/>
        <v>32.441189000000001</v>
      </c>
      <c r="G40" s="105">
        <f t="shared" si="9"/>
        <v>33.915788499999998</v>
      </c>
      <c r="H40" s="114">
        <f t="shared" si="1"/>
        <v>35.390388000000002</v>
      </c>
      <c r="I40" s="88">
        <v>44.238</v>
      </c>
    </row>
    <row r="41" spans="1:9" s="35" customFormat="1" x14ac:dyDescent="0.35">
      <c r="A41" s="299"/>
      <c r="B41" s="308"/>
      <c r="C41" s="54" t="s">
        <v>210</v>
      </c>
      <c r="D41" s="56">
        <f>4652.86*1.03+0.01</f>
        <v>4792.4557999999997</v>
      </c>
      <c r="E41" s="56">
        <f>D41*1.05</f>
        <v>5032.0785900000001</v>
      </c>
      <c r="F41" s="56">
        <f t="shared" ref="F41:F46" si="10">D41*1.1</f>
        <v>5271.7013800000004</v>
      </c>
      <c r="G41" s="119">
        <f t="shared" si="9"/>
        <v>5511.324169999999</v>
      </c>
      <c r="H41" s="120">
        <f>D41*1.2+0.01</f>
        <v>5750.9569599999995</v>
      </c>
      <c r="I41" s="57">
        <v>7188.68</v>
      </c>
    </row>
    <row r="42" spans="1:9" s="35" customFormat="1" ht="20.25" customHeight="1" thickBot="1" x14ac:dyDescent="0.4">
      <c r="A42" s="300"/>
      <c r="B42" s="309"/>
      <c r="C42" s="58" t="s">
        <v>211</v>
      </c>
      <c r="D42" s="59">
        <v>57509.52</v>
      </c>
      <c r="E42" s="59">
        <f t="shared" ref="E42:E49" si="11">D42*1.05</f>
        <v>60384.995999999999</v>
      </c>
      <c r="F42" s="59">
        <f t="shared" si="10"/>
        <v>63260.472000000002</v>
      </c>
      <c r="G42" s="109">
        <f t="shared" si="9"/>
        <v>66135.947999999989</v>
      </c>
      <c r="H42" s="110">
        <f t="shared" si="1"/>
        <v>69011.423999999999</v>
      </c>
      <c r="I42" s="60">
        <v>86264.16</v>
      </c>
    </row>
    <row r="43" spans="1:9" s="35" customFormat="1" ht="16" thickTop="1" x14ac:dyDescent="0.35">
      <c r="A43" s="286" t="s">
        <v>229</v>
      </c>
      <c r="B43" s="289" t="s">
        <v>228</v>
      </c>
      <c r="C43" s="61" t="s">
        <v>209</v>
      </c>
      <c r="D43" s="79">
        <f>30.58*1.03*1.03</f>
        <v>32.442321999999997</v>
      </c>
      <c r="E43" s="79">
        <f t="shared" si="11"/>
        <v>34.064438099999997</v>
      </c>
      <c r="F43" s="79">
        <f t="shared" si="10"/>
        <v>35.686554200000003</v>
      </c>
      <c r="G43" s="123">
        <f t="shared" si="9"/>
        <v>37.308670299999996</v>
      </c>
      <c r="H43" s="124">
        <f>D43*1.2</f>
        <v>38.930786399999995</v>
      </c>
      <c r="I43" s="80">
        <v>48.662999999999997</v>
      </c>
    </row>
    <row r="44" spans="1:9" s="35" customFormat="1" x14ac:dyDescent="0.35">
      <c r="A44" s="287"/>
      <c r="B44" s="290"/>
      <c r="C44" s="64" t="s">
        <v>210</v>
      </c>
      <c r="D44" s="89">
        <v>5271.84</v>
      </c>
      <c r="E44" s="89">
        <f>D44*1.05+0.01</f>
        <v>5535.4420000000009</v>
      </c>
      <c r="F44" s="89">
        <f t="shared" si="10"/>
        <v>5799.0240000000003</v>
      </c>
      <c r="G44" s="111">
        <f t="shared" si="9"/>
        <v>6062.616</v>
      </c>
      <c r="H44" s="112">
        <f>D44*1.2+0.01</f>
        <v>6326.2179999999998</v>
      </c>
      <c r="I44" s="90">
        <v>7907.74</v>
      </c>
    </row>
    <row r="45" spans="1:9" s="35" customFormat="1" ht="16" thickBot="1" x14ac:dyDescent="0.4">
      <c r="A45" s="288"/>
      <c r="B45" s="291"/>
      <c r="C45" s="67" t="s">
        <v>211</v>
      </c>
      <c r="D45" s="85">
        <v>63262.080000000002</v>
      </c>
      <c r="E45" s="85">
        <f>D45*1.05</f>
        <v>66425.184000000008</v>
      </c>
      <c r="F45" s="85">
        <f t="shared" si="10"/>
        <v>69588.288</v>
      </c>
      <c r="G45" s="129">
        <f t="shared" si="9"/>
        <v>72751.391999999993</v>
      </c>
      <c r="H45" s="132">
        <f t="shared" si="1"/>
        <v>75914.495999999999</v>
      </c>
      <c r="I45" s="91">
        <v>94892.88</v>
      </c>
    </row>
    <row r="46" spans="1:9" s="98" customFormat="1" ht="16" thickTop="1" x14ac:dyDescent="0.35">
      <c r="A46" s="280">
        <v>19</v>
      </c>
      <c r="B46" s="283" t="s">
        <v>228</v>
      </c>
      <c r="C46" s="95" t="s">
        <v>209</v>
      </c>
      <c r="D46" s="96">
        <f>34.644*1.03</f>
        <v>35.683320000000002</v>
      </c>
      <c r="E46" s="96">
        <f t="shared" si="11"/>
        <v>37.467486000000001</v>
      </c>
      <c r="F46" s="96">
        <f t="shared" si="10"/>
        <v>39.251652000000007</v>
      </c>
      <c r="G46" s="105">
        <f t="shared" si="9"/>
        <v>41.035817999999999</v>
      </c>
      <c r="H46" s="106">
        <f t="shared" ref="H46:H57" si="12">D46*1.2</f>
        <v>42.819983999999998</v>
      </c>
      <c r="I46" s="97">
        <v>53.524999999999999</v>
      </c>
    </row>
    <row r="47" spans="1:9" s="98" customFormat="1" x14ac:dyDescent="0.35">
      <c r="A47" s="281"/>
      <c r="B47" s="284"/>
      <c r="C47" s="99" t="s">
        <v>210</v>
      </c>
      <c r="D47" s="100">
        <f>(D46*162.5)-0.04</f>
        <v>5798.4994999999999</v>
      </c>
      <c r="E47" s="100">
        <f t="shared" si="11"/>
        <v>6088.4244749999998</v>
      </c>
      <c r="F47" s="100">
        <f>D47*1.1+0.01</f>
        <v>6378.3594500000008</v>
      </c>
      <c r="G47" s="125">
        <f>D47*1.15+0.01</f>
        <v>6668.2844249999998</v>
      </c>
      <c r="H47" s="126">
        <f t="shared" si="12"/>
        <v>6958.1993999999995</v>
      </c>
      <c r="I47" s="101">
        <v>8697.82</v>
      </c>
    </row>
    <row r="48" spans="1:9" s="98" customFormat="1" ht="16" thickBot="1" x14ac:dyDescent="0.4">
      <c r="A48" s="282"/>
      <c r="B48" s="285"/>
      <c r="C48" s="102" t="s">
        <v>211</v>
      </c>
      <c r="D48" s="103">
        <f>(D47*12)+0.01</f>
        <v>69582.004000000001</v>
      </c>
      <c r="E48" s="103">
        <f t="shared" si="11"/>
        <v>73061.104200000002</v>
      </c>
      <c r="F48" s="103">
        <f>D48*1.1</f>
        <v>76540.204400000002</v>
      </c>
      <c r="G48" s="117">
        <f t="shared" ref="G48:G57" si="13">D48*1.15</f>
        <v>80019.304599999989</v>
      </c>
      <c r="H48" s="118">
        <f t="shared" si="12"/>
        <v>83498.404800000004</v>
      </c>
      <c r="I48" s="104">
        <v>104373.84</v>
      </c>
    </row>
    <row r="49" spans="1:9" ht="16" thickTop="1" x14ac:dyDescent="0.35">
      <c r="A49" s="286">
        <v>20</v>
      </c>
      <c r="B49" s="289" t="s">
        <v>228</v>
      </c>
      <c r="C49" s="61" t="s">
        <v>209</v>
      </c>
      <c r="D49" s="79">
        <f>38.111*1.03</f>
        <v>39.254329999999996</v>
      </c>
      <c r="E49" s="79">
        <f t="shared" si="11"/>
        <v>41.217046499999995</v>
      </c>
      <c r="F49" s="79">
        <f>D49*1.1</f>
        <v>43.179763000000001</v>
      </c>
      <c r="G49" s="123">
        <f t="shared" si="13"/>
        <v>45.142479499999993</v>
      </c>
      <c r="H49" s="124">
        <f t="shared" si="12"/>
        <v>47.105195999999992</v>
      </c>
      <c r="I49" s="80">
        <v>58.881</v>
      </c>
    </row>
    <row r="50" spans="1:9" x14ac:dyDescent="0.35">
      <c r="A50" s="287"/>
      <c r="B50" s="290"/>
      <c r="C50" s="64" t="s">
        <v>210</v>
      </c>
      <c r="D50" s="89">
        <v>6378.78</v>
      </c>
      <c r="E50" s="89">
        <f>(D50*1.05)</f>
        <v>6697.7190000000001</v>
      </c>
      <c r="F50" s="89">
        <f>D50*1.1</f>
        <v>7016.6580000000004</v>
      </c>
      <c r="G50" s="111">
        <f t="shared" si="13"/>
        <v>7335.5969999999988</v>
      </c>
      <c r="H50" s="112">
        <f t="shared" si="12"/>
        <v>7654.5359999999991</v>
      </c>
      <c r="I50" s="90">
        <v>9568.16</v>
      </c>
    </row>
    <row r="51" spans="1:9" ht="16" thickBot="1" x14ac:dyDescent="0.4">
      <c r="A51" s="288"/>
      <c r="B51" s="291"/>
      <c r="C51" s="67" t="s">
        <v>211</v>
      </c>
      <c r="D51" s="85">
        <f>D50*12</f>
        <v>76545.36</v>
      </c>
      <c r="E51" s="85">
        <f>D51*1.05</f>
        <v>80372.627999999997</v>
      </c>
      <c r="F51" s="85">
        <f t="shared" ref="F51:F57" si="14">D51*1.1</f>
        <v>84199.896000000008</v>
      </c>
      <c r="G51" s="129">
        <f t="shared" si="13"/>
        <v>88027.16399999999</v>
      </c>
      <c r="H51" s="132">
        <f t="shared" si="12"/>
        <v>91854.432000000001</v>
      </c>
      <c r="I51" s="91">
        <v>114817.92</v>
      </c>
    </row>
    <row r="52" spans="1:9" ht="16" thickTop="1" x14ac:dyDescent="0.35">
      <c r="A52" s="280">
        <v>21</v>
      </c>
      <c r="B52" s="283" t="s">
        <v>228</v>
      </c>
      <c r="C52" s="95" t="s">
        <v>209</v>
      </c>
      <c r="D52" s="96">
        <f>41.921*1.03</f>
        <v>43.178629999999998</v>
      </c>
      <c r="E52" s="96">
        <f>D52*1.05</f>
        <v>45.3375615</v>
      </c>
      <c r="F52" s="96">
        <f t="shared" si="14"/>
        <v>47.496493000000001</v>
      </c>
      <c r="G52" s="105">
        <f t="shared" si="13"/>
        <v>49.655424499999995</v>
      </c>
      <c r="H52" s="106">
        <f t="shared" si="12"/>
        <v>51.814355999999997</v>
      </c>
      <c r="I52" s="97">
        <v>64.769000000000005</v>
      </c>
    </row>
    <row r="53" spans="1:9" x14ac:dyDescent="0.35">
      <c r="A53" s="281"/>
      <c r="B53" s="284"/>
      <c r="C53" s="99" t="s">
        <v>210</v>
      </c>
      <c r="D53" s="100">
        <v>7016.6</v>
      </c>
      <c r="E53" s="100">
        <f>(D53*1.05)+0.01</f>
        <v>7367.4400000000005</v>
      </c>
      <c r="F53" s="100">
        <f>D53*1.1</f>
        <v>7718.2600000000011</v>
      </c>
      <c r="G53" s="125">
        <f>D53*1.15+0.01</f>
        <v>8069.1</v>
      </c>
      <c r="H53" s="126">
        <f t="shared" si="12"/>
        <v>8419.92</v>
      </c>
      <c r="I53" s="101">
        <v>10524.96</v>
      </c>
    </row>
    <row r="54" spans="1:9" ht="16" thickBot="1" x14ac:dyDescent="0.4">
      <c r="A54" s="282"/>
      <c r="B54" s="285"/>
      <c r="C54" s="102" t="s">
        <v>211</v>
      </c>
      <c r="D54" s="103">
        <v>84199.2</v>
      </c>
      <c r="E54" s="103">
        <f>D54*1.05</f>
        <v>88409.16</v>
      </c>
      <c r="F54" s="103">
        <f t="shared" si="14"/>
        <v>92619.12000000001</v>
      </c>
      <c r="G54" s="117">
        <f t="shared" si="13"/>
        <v>96829.079999999987</v>
      </c>
      <c r="H54" s="118">
        <f t="shared" si="12"/>
        <v>101039.03999999999</v>
      </c>
      <c r="I54" s="104">
        <v>126299.52</v>
      </c>
    </row>
    <row r="55" spans="1:9" ht="16" thickTop="1" x14ac:dyDescent="0.35">
      <c r="A55" s="286">
        <v>22</v>
      </c>
      <c r="B55" s="289" t="s">
        <v>228</v>
      </c>
      <c r="C55" s="61" t="s">
        <v>209</v>
      </c>
      <c r="D55" s="79">
        <v>47.494</v>
      </c>
      <c r="E55" s="79">
        <f>D55*1.05</f>
        <v>49.868700000000004</v>
      </c>
      <c r="F55" s="79">
        <f t="shared" si="14"/>
        <v>52.243400000000001</v>
      </c>
      <c r="G55" s="123">
        <f t="shared" si="13"/>
        <v>54.618099999999998</v>
      </c>
      <c r="H55" s="124">
        <f t="shared" si="12"/>
        <v>56.992799999999995</v>
      </c>
      <c r="I55" s="80">
        <v>71.241</v>
      </c>
    </row>
    <row r="56" spans="1:9" x14ac:dyDescent="0.35">
      <c r="A56" s="287"/>
      <c r="B56" s="290"/>
      <c r="C56" s="64" t="s">
        <v>210</v>
      </c>
      <c r="D56" s="89">
        <v>7717.78</v>
      </c>
      <c r="E56" s="89">
        <f>D56*1.05+0.01</f>
        <v>8103.6790000000001</v>
      </c>
      <c r="F56" s="89">
        <f>D56*1.1</f>
        <v>8489.5580000000009</v>
      </c>
      <c r="G56" s="111">
        <f>D56*1.15+0.01</f>
        <v>8875.4569999999985</v>
      </c>
      <c r="H56" s="112">
        <f t="shared" si="12"/>
        <v>9261.3359999999993</v>
      </c>
      <c r="I56" s="90">
        <v>11576.66</v>
      </c>
    </row>
    <row r="57" spans="1:9" ht="16" thickBot="1" x14ac:dyDescent="0.4">
      <c r="A57" s="288"/>
      <c r="B57" s="291"/>
      <c r="C57" s="67" t="s">
        <v>211</v>
      </c>
      <c r="D57" s="85">
        <f>D56*12</f>
        <v>92613.36</v>
      </c>
      <c r="E57" s="85">
        <f>D57*1.05</f>
        <v>97244.028000000006</v>
      </c>
      <c r="F57" s="85">
        <f t="shared" si="14"/>
        <v>101874.69600000001</v>
      </c>
      <c r="G57" s="129">
        <f t="shared" si="13"/>
        <v>106505.36399999999</v>
      </c>
      <c r="H57" s="132">
        <f t="shared" si="12"/>
        <v>111136.03199999999</v>
      </c>
      <c r="I57" s="91">
        <v>138919.92000000001</v>
      </c>
    </row>
    <row r="58" spans="1:9" ht="16" thickTop="1" x14ac:dyDescent="0.35"/>
  </sheetData>
  <sheetProtection algorithmName="SHA-512" hashValue="ETlKGuCOUzA06YHY7T/aZHFdrwoDGd2GwRA6vmQYzrAF/63VqfnTGqENu6Sb5UDEmps0lUioJS3dxFyxV2ai2A==" saltValue="AFrcrR4uOcfOIR9iEq6Uww==" spinCount="100000" sheet="1" selectLockedCells="1" selectUnlockedCells="1"/>
  <mergeCells count="38">
    <mergeCell ref="A28:A30"/>
    <mergeCell ref="B28:B30"/>
    <mergeCell ref="A31:A33"/>
    <mergeCell ref="B31:B33"/>
    <mergeCell ref="A43:A45"/>
    <mergeCell ref="B43:B45"/>
    <mergeCell ref="A34:A36"/>
    <mergeCell ref="B34:B36"/>
    <mergeCell ref="A37:A39"/>
    <mergeCell ref="B37:B39"/>
    <mergeCell ref="A40:A42"/>
    <mergeCell ref="B40:B42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A1:I1"/>
    <mergeCell ref="A2:I2"/>
    <mergeCell ref="A4:A6"/>
    <mergeCell ref="B4:B6"/>
    <mergeCell ref="A7:A9"/>
    <mergeCell ref="B7:B9"/>
    <mergeCell ref="A52:A54"/>
    <mergeCell ref="B52:B54"/>
    <mergeCell ref="A55:A57"/>
    <mergeCell ref="B55:B57"/>
    <mergeCell ref="A46:A48"/>
    <mergeCell ref="B46:B48"/>
    <mergeCell ref="A49:A51"/>
    <mergeCell ref="B49:B51"/>
  </mergeCells>
  <printOptions horizontalCentered="1" verticalCentered="1"/>
  <pageMargins left="0.2" right="0.2" top="0.25" bottom="0" header="0.3" footer="0.3"/>
  <pageSetup scale="80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1"/>
  <sheetViews>
    <sheetView topLeftCell="K1" workbookViewId="0">
      <selection activeCell="N20" sqref="N20"/>
    </sheetView>
  </sheetViews>
  <sheetFormatPr defaultColWidth="13" defaultRowHeight="14.5" x14ac:dyDescent="0.35"/>
  <cols>
    <col min="1" max="1" width="17.54296875" hidden="1" customWidth="1"/>
    <col min="2" max="7" width="13" hidden="1" customWidth="1"/>
    <col min="8" max="8" width="31.36328125" hidden="1" customWidth="1"/>
    <col min="9" max="9" width="13" hidden="1" customWidth="1"/>
    <col min="10" max="10" width="0" hidden="1" customWidth="1"/>
    <col min="17" max="17" width="13.6328125" customWidth="1"/>
  </cols>
  <sheetData>
    <row r="1" spans="1:10" x14ac:dyDescent="0.35">
      <c r="A1" t="s">
        <v>2</v>
      </c>
    </row>
    <row r="2" spans="1:10" x14ac:dyDescent="0.35">
      <c r="A2" t="s">
        <v>58</v>
      </c>
      <c r="E2" s="3" t="s">
        <v>2</v>
      </c>
      <c r="H2" t="s">
        <v>2</v>
      </c>
    </row>
    <row r="3" spans="1:10" x14ac:dyDescent="0.35">
      <c r="A3" t="s">
        <v>59</v>
      </c>
      <c r="E3" t="s">
        <v>21</v>
      </c>
      <c r="H3" t="s">
        <v>4</v>
      </c>
    </row>
    <row r="4" spans="1:10" x14ac:dyDescent="0.35">
      <c r="A4" t="s">
        <v>60</v>
      </c>
      <c r="E4" t="s">
        <v>22</v>
      </c>
      <c r="H4" t="s">
        <v>6</v>
      </c>
    </row>
    <row r="5" spans="1:10" x14ac:dyDescent="0.35">
      <c r="A5" t="s">
        <v>61</v>
      </c>
      <c r="E5" t="s">
        <v>23</v>
      </c>
      <c r="H5" t="s">
        <v>5</v>
      </c>
    </row>
    <row r="6" spans="1:10" x14ac:dyDescent="0.35">
      <c r="A6" t="s">
        <v>62</v>
      </c>
    </row>
    <row r="7" spans="1:10" x14ac:dyDescent="0.35">
      <c r="A7" t="s">
        <v>63</v>
      </c>
    </row>
    <row r="8" spans="1:10" x14ac:dyDescent="0.35">
      <c r="A8" t="s">
        <v>64</v>
      </c>
    </row>
    <row r="9" spans="1:10" x14ac:dyDescent="0.35">
      <c r="A9" t="s">
        <v>65</v>
      </c>
      <c r="E9" t="s">
        <v>2</v>
      </c>
      <c r="H9" t="s">
        <v>2</v>
      </c>
    </row>
    <row r="10" spans="1:10" x14ac:dyDescent="0.35">
      <c r="A10" t="s">
        <v>66</v>
      </c>
      <c r="E10" t="s">
        <v>24</v>
      </c>
      <c r="H10" t="s">
        <v>7</v>
      </c>
    </row>
    <row r="11" spans="1:10" x14ac:dyDescent="0.35">
      <c r="A11" t="s">
        <v>67</v>
      </c>
      <c r="E11" t="s">
        <v>25</v>
      </c>
      <c r="H11" t="s">
        <v>52</v>
      </c>
    </row>
    <row r="12" spans="1:10" x14ac:dyDescent="0.35">
      <c r="A12" t="s">
        <v>68</v>
      </c>
      <c r="E12" t="s">
        <v>26</v>
      </c>
      <c r="H12" t="s">
        <v>53</v>
      </c>
    </row>
    <row r="13" spans="1:10" x14ac:dyDescent="0.35">
      <c r="A13" t="s">
        <v>69</v>
      </c>
      <c r="E13" t="s">
        <v>27</v>
      </c>
      <c r="H13" t="s">
        <v>55</v>
      </c>
    </row>
    <row r="14" spans="1:10" x14ac:dyDescent="0.35">
      <c r="A14" t="s">
        <v>70</v>
      </c>
      <c r="E14" t="s">
        <v>28</v>
      </c>
      <c r="H14" t="s">
        <v>51</v>
      </c>
      <c r="J14" t="s">
        <v>198</v>
      </c>
    </row>
    <row r="15" spans="1:10" x14ac:dyDescent="0.35">
      <c r="A15" t="s">
        <v>71</v>
      </c>
      <c r="E15" t="s">
        <v>29</v>
      </c>
      <c r="H15" t="s">
        <v>54</v>
      </c>
      <c r="J15" t="s">
        <v>2</v>
      </c>
    </row>
    <row r="16" spans="1:10" x14ac:dyDescent="0.35">
      <c r="A16" t="s">
        <v>72</v>
      </c>
      <c r="E16" t="s">
        <v>30</v>
      </c>
      <c r="H16" t="s">
        <v>56</v>
      </c>
      <c r="J16" t="s">
        <v>199</v>
      </c>
    </row>
    <row r="17" spans="1:10" x14ac:dyDescent="0.35">
      <c r="A17" t="s">
        <v>73</v>
      </c>
      <c r="E17" t="s">
        <v>31</v>
      </c>
      <c r="H17" t="s">
        <v>10</v>
      </c>
      <c r="J17" t="s">
        <v>200</v>
      </c>
    </row>
    <row r="18" spans="1:10" x14ac:dyDescent="0.35">
      <c r="A18" t="s">
        <v>74</v>
      </c>
      <c r="H18" t="s">
        <v>9</v>
      </c>
    </row>
    <row r="19" spans="1:10" x14ac:dyDescent="0.35">
      <c r="A19" t="s">
        <v>75</v>
      </c>
      <c r="H19" t="s">
        <v>11</v>
      </c>
    </row>
    <row r="20" spans="1:10" x14ac:dyDescent="0.35">
      <c r="A20" t="s">
        <v>76</v>
      </c>
      <c r="D20" t="s">
        <v>179</v>
      </c>
      <c r="H20" t="s">
        <v>12</v>
      </c>
    </row>
    <row r="21" spans="1:10" x14ac:dyDescent="0.35">
      <c r="A21" t="s">
        <v>77</v>
      </c>
      <c r="D21" t="s">
        <v>2</v>
      </c>
      <c r="H21" t="s">
        <v>13</v>
      </c>
    </row>
    <row r="22" spans="1:10" x14ac:dyDescent="0.35">
      <c r="A22" t="s">
        <v>78</v>
      </c>
      <c r="D22" t="s">
        <v>186</v>
      </c>
      <c r="H22" t="s">
        <v>14</v>
      </c>
    </row>
    <row r="23" spans="1:10" x14ac:dyDescent="0.35">
      <c r="A23" t="s">
        <v>79</v>
      </c>
      <c r="D23" t="s">
        <v>190</v>
      </c>
      <c r="H23" t="s">
        <v>15</v>
      </c>
    </row>
    <row r="24" spans="1:10" x14ac:dyDescent="0.35">
      <c r="A24" t="s">
        <v>80</v>
      </c>
      <c r="D24" t="s">
        <v>57</v>
      </c>
      <c r="H24" t="s">
        <v>16</v>
      </c>
    </row>
    <row r="25" spans="1:10" x14ac:dyDescent="0.35">
      <c r="A25" t="s">
        <v>81</v>
      </c>
      <c r="D25" t="s">
        <v>196</v>
      </c>
      <c r="H25" t="s">
        <v>8</v>
      </c>
    </row>
    <row r="26" spans="1:10" x14ac:dyDescent="0.35">
      <c r="A26" t="s">
        <v>82</v>
      </c>
      <c r="D26" t="s">
        <v>185</v>
      </c>
      <c r="H26" t="s">
        <v>50</v>
      </c>
    </row>
    <row r="27" spans="1:10" x14ac:dyDescent="0.35">
      <c r="A27" t="s">
        <v>83</v>
      </c>
      <c r="D27" t="s">
        <v>194</v>
      </c>
      <c r="H27" t="s">
        <v>17</v>
      </c>
    </row>
    <row r="28" spans="1:10" x14ac:dyDescent="0.35">
      <c r="A28" t="s">
        <v>84</v>
      </c>
      <c r="D28" t="s">
        <v>195</v>
      </c>
    </row>
    <row r="29" spans="1:10" x14ac:dyDescent="0.35">
      <c r="A29" t="s">
        <v>85</v>
      </c>
      <c r="D29" t="s">
        <v>183</v>
      </c>
    </row>
    <row r="30" spans="1:10" x14ac:dyDescent="0.35">
      <c r="A30" t="s">
        <v>86</v>
      </c>
      <c r="D30" t="s">
        <v>184</v>
      </c>
      <c r="H30" t="s">
        <v>197</v>
      </c>
    </row>
    <row r="31" spans="1:10" x14ac:dyDescent="0.35">
      <c r="A31" t="s">
        <v>87</v>
      </c>
      <c r="D31" t="s">
        <v>180</v>
      </c>
      <c r="H31" s="38">
        <v>5</v>
      </c>
    </row>
    <row r="32" spans="1:10" x14ac:dyDescent="0.35">
      <c r="A32" t="s">
        <v>88</v>
      </c>
      <c r="D32" t="s">
        <v>181</v>
      </c>
      <c r="H32" s="38">
        <v>6</v>
      </c>
    </row>
    <row r="33" spans="1:8" x14ac:dyDescent="0.35">
      <c r="A33" t="s">
        <v>89</v>
      </c>
      <c r="D33" t="s">
        <v>182</v>
      </c>
      <c r="H33" s="38">
        <v>7</v>
      </c>
    </row>
    <row r="34" spans="1:8" x14ac:dyDescent="0.35">
      <c r="A34" t="s">
        <v>90</v>
      </c>
      <c r="D34" t="s">
        <v>189</v>
      </c>
      <c r="H34" s="38">
        <v>8</v>
      </c>
    </row>
    <row r="35" spans="1:8" x14ac:dyDescent="0.35">
      <c r="A35" t="s">
        <v>91</v>
      </c>
      <c r="D35" t="s">
        <v>188</v>
      </c>
      <c r="H35" s="38">
        <v>9</v>
      </c>
    </row>
    <row r="36" spans="1:8" x14ac:dyDescent="0.35">
      <c r="A36" t="s">
        <v>92</v>
      </c>
      <c r="D36" t="s">
        <v>187</v>
      </c>
      <c r="H36" s="38">
        <v>10</v>
      </c>
    </row>
    <row r="37" spans="1:8" x14ac:dyDescent="0.35">
      <c r="A37" t="s">
        <v>93</v>
      </c>
      <c r="D37" t="s">
        <v>191</v>
      </c>
      <c r="H37" s="38">
        <v>11</v>
      </c>
    </row>
    <row r="38" spans="1:8" x14ac:dyDescent="0.35">
      <c r="A38" t="s">
        <v>94</v>
      </c>
      <c r="D38" t="s">
        <v>192</v>
      </c>
      <c r="H38" s="38">
        <v>12</v>
      </c>
    </row>
    <row r="39" spans="1:8" x14ac:dyDescent="0.35">
      <c r="A39" t="s">
        <v>95</v>
      </c>
      <c r="D39" t="s">
        <v>193</v>
      </c>
      <c r="H39" s="38">
        <v>13</v>
      </c>
    </row>
    <row r="40" spans="1:8" x14ac:dyDescent="0.35">
      <c r="A40" t="s">
        <v>96</v>
      </c>
      <c r="H40" s="38">
        <v>14</v>
      </c>
    </row>
    <row r="41" spans="1:8" x14ac:dyDescent="0.35">
      <c r="A41" t="s">
        <v>97</v>
      </c>
      <c r="H41" s="38">
        <v>15</v>
      </c>
    </row>
    <row r="42" spans="1:8" x14ac:dyDescent="0.35">
      <c r="A42" t="s">
        <v>98</v>
      </c>
      <c r="H42" s="38">
        <v>16</v>
      </c>
    </row>
    <row r="43" spans="1:8" x14ac:dyDescent="0.35">
      <c r="A43" t="s">
        <v>99</v>
      </c>
      <c r="H43" s="38">
        <v>17</v>
      </c>
    </row>
    <row r="44" spans="1:8" x14ac:dyDescent="0.35">
      <c r="A44" t="s">
        <v>100</v>
      </c>
      <c r="H44" s="38">
        <v>18</v>
      </c>
    </row>
    <row r="45" spans="1:8" x14ac:dyDescent="0.35">
      <c r="A45" t="s">
        <v>101</v>
      </c>
    </row>
    <row r="46" spans="1:8" x14ac:dyDescent="0.35">
      <c r="A46" t="s">
        <v>102</v>
      </c>
    </row>
    <row r="47" spans="1:8" x14ac:dyDescent="0.35">
      <c r="A47" t="s">
        <v>103</v>
      </c>
    </row>
    <row r="48" spans="1:8" x14ac:dyDescent="0.35">
      <c r="A48" t="s">
        <v>104</v>
      </c>
    </row>
    <row r="49" spans="1:1" x14ac:dyDescent="0.35">
      <c r="A49" t="s">
        <v>105</v>
      </c>
    </row>
    <row r="50" spans="1:1" x14ac:dyDescent="0.35">
      <c r="A50" t="s">
        <v>106</v>
      </c>
    </row>
    <row r="51" spans="1:1" x14ac:dyDescent="0.35">
      <c r="A51" t="s">
        <v>107</v>
      </c>
    </row>
    <row r="52" spans="1:1" x14ac:dyDescent="0.35">
      <c r="A52" t="s">
        <v>108</v>
      </c>
    </row>
    <row r="53" spans="1:1" x14ac:dyDescent="0.35">
      <c r="A53" t="s">
        <v>109</v>
      </c>
    </row>
    <row r="54" spans="1:1" x14ac:dyDescent="0.35">
      <c r="A54" t="s">
        <v>110</v>
      </c>
    </row>
    <row r="55" spans="1:1" x14ac:dyDescent="0.35">
      <c r="A55" t="s">
        <v>111</v>
      </c>
    </row>
    <row r="56" spans="1:1" x14ac:dyDescent="0.35">
      <c r="A56" t="s">
        <v>112</v>
      </c>
    </row>
    <row r="57" spans="1:1" x14ac:dyDescent="0.35">
      <c r="A57" t="s">
        <v>113</v>
      </c>
    </row>
    <row r="58" spans="1:1" x14ac:dyDescent="0.35">
      <c r="A58" t="s">
        <v>114</v>
      </c>
    </row>
    <row r="59" spans="1:1" x14ac:dyDescent="0.35">
      <c r="A59" t="s">
        <v>115</v>
      </c>
    </row>
    <row r="60" spans="1:1" x14ac:dyDescent="0.35">
      <c r="A60" t="s">
        <v>116</v>
      </c>
    </row>
    <row r="61" spans="1:1" x14ac:dyDescent="0.35">
      <c r="A61" t="s">
        <v>117</v>
      </c>
    </row>
    <row r="62" spans="1:1" x14ac:dyDescent="0.35">
      <c r="A62" t="s">
        <v>118</v>
      </c>
    </row>
    <row r="63" spans="1:1" x14ac:dyDescent="0.35">
      <c r="A63" t="s">
        <v>119</v>
      </c>
    </row>
    <row r="64" spans="1:1" x14ac:dyDescent="0.35">
      <c r="A64" t="s">
        <v>120</v>
      </c>
    </row>
    <row r="65" spans="1:1" x14ac:dyDescent="0.35">
      <c r="A65" t="s">
        <v>121</v>
      </c>
    </row>
    <row r="66" spans="1:1" x14ac:dyDescent="0.35">
      <c r="A66" t="s">
        <v>122</v>
      </c>
    </row>
    <row r="67" spans="1:1" x14ac:dyDescent="0.35">
      <c r="A67" t="s">
        <v>123</v>
      </c>
    </row>
    <row r="68" spans="1:1" x14ac:dyDescent="0.35">
      <c r="A68" t="s">
        <v>124</v>
      </c>
    </row>
    <row r="69" spans="1:1" x14ac:dyDescent="0.35">
      <c r="A69" t="s">
        <v>125</v>
      </c>
    </row>
    <row r="70" spans="1:1" x14ac:dyDescent="0.35">
      <c r="A70" t="s">
        <v>126</v>
      </c>
    </row>
    <row r="71" spans="1:1" x14ac:dyDescent="0.35">
      <c r="A71" t="s">
        <v>127</v>
      </c>
    </row>
    <row r="72" spans="1:1" x14ac:dyDescent="0.35">
      <c r="A72" t="s">
        <v>128</v>
      </c>
    </row>
    <row r="73" spans="1:1" x14ac:dyDescent="0.35">
      <c r="A73" t="s">
        <v>129</v>
      </c>
    </row>
    <row r="74" spans="1:1" x14ac:dyDescent="0.35">
      <c r="A74" t="s">
        <v>130</v>
      </c>
    </row>
    <row r="75" spans="1:1" x14ac:dyDescent="0.35">
      <c r="A75" t="s">
        <v>131</v>
      </c>
    </row>
    <row r="76" spans="1:1" x14ac:dyDescent="0.35">
      <c r="A76" t="s">
        <v>132</v>
      </c>
    </row>
    <row r="77" spans="1:1" x14ac:dyDescent="0.35">
      <c r="A77" t="s">
        <v>133</v>
      </c>
    </row>
    <row r="78" spans="1:1" x14ac:dyDescent="0.35">
      <c r="A78" t="s">
        <v>134</v>
      </c>
    </row>
    <row r="79" spans="1:1" x14ac:dyDescent="0.35">
      <c r="A79" t="s">
        <v>135</v>
      </c>
    </row>
    <row r="80" spans="1:1" x14ac:dyDescent="0.35">
      <c r="A80" t="s">
        <v>136</v>
      </c>
    </row>
    <row r="81" spans="1:1" x14ac:dyDescent="0.35">
      <c r="A81" t="s">
        <v>137</v>
      </c>
    </row>
    <row r="82" spans="1:1" x14ac:dyDescent="0.35">
      <c r="A82" t="s">
        <v>138</v>
      </c>
    </row>
    <row r="83" spans="1:1" x14ac:dyDescent="0.35">
      <c r="A83" t="s">
        <v>139</v>
      </c>
    </row>
    <row r="84" spans="1:1" x14ac:dyDescent="0.35">
      <c r="A84" t="s">
        <v>140</v>
      </c>
    </row>
    <row r="85" spans="1:1" x14ac:dyDescent="0.35">
      <c r="A85" t="s">
        <v>141</v>
      </c>
    </row>
    <row r="86" spans="1:1" x14ac:dyDescent="0.35">
      <c r="A86" t="s">
        <v>142</v>
      </c>
    </row>
    <row r="87" spans="1:1" x14ac:dyDescent="0.35">
      <c r="A87" t="s">
        <v>143</v>
      </c>
    </row>
    <row r="88" spans="1:1" x14ac:dyDescent="0.35">
      <c r="A88" t="s">
        <v>144</v>
      </c>
    </row>
    <row r="89" spans="1:1" x14ac:dyDescent="0.35">
      <c r="A89" t="s">
        <v>145</v>
      </c>
    </row>
    <row r="90" spans="1:1" x14ac:dyDescent="0.35">
      <c r="A90" t="s">
        <v>146</v>
      </c>
    </row>
    <row r="91" spans="1:1" x14ac:dyDescent="0.35">
      <c r="A91" t="s">
        <v>147</v>
      </c>
    </row>
    <row r="92" spans="1:1" x14ac:dyDescent="0.35">
      <c r="A92" t="s">
        <v>148</v>
      </c>
    </row>
    <row r="93" spans="1:1" x14ac:dyDescent="0.35">
      <c r="A93" t="s">
        <v>149</v>
      </c>
    </row>
    <row r="94" spans="1:1" x14ac:dyDescent="0.35">
      <c r="A94" t="s">
        <v>150</v>
      </c>
    </row>
    <row r="95" spans="1:1" x14ac:dyDescent="0.35">
      <c r="A95" t="s">
        <v>151</v>
      </c>
    </row>
    <row r="96" spans="1:1" x14ac:dyDescent="0.35">
      <c r="A96" t="s">
        <v>152</v>
      </c>
    </row>
    <row r="97" spans="1:1" x14ac:dyDescent="0.35">
      <c r="A97" t="s">
        <v>153</v>
      </c>
    </row>
    <row r="98" spans="1:1" x14ac:dyDescent="0.35">
      <c r="A98" t="s">
        <v>154</v>
      </c>
    </row>
    <row r="99" spans="1:1" x14ac:dyDescent="0.35">
      <c r="A99" t="s">
        <v>155</v>
      </c>
    </row>
    <row r="100" spans="1:1" x14ac:dyDescent="0.35">
      <c r="A100" t="s">
        <v>156</v>
      </c>
    </row>
    <row r="101" spans="1:1" x14ac:dyDescent="0.35">
      <c r="A101" t="s">
        <v>157</v>
      </c>
    </row>
    <row r="102" spans="1:1" x14ac:dyDescent="0.35">
      <c r="A102" t="s">
        <v>158</v>
      </c>
    </row>
    <row r="103" spans="1:1" x14ac:dyDescent="0.35">
      <c r="A103" t="s">
        <v>159</v>
      </c>
    </row>
    <row r="104" spans="1:1" x14ac:dyDescent="0.35">
      <c r="A104" t="s">
        <v>160</v>
      </c>
    </row>
    <row r="105" spans="1:1" x14ac:dyDescent="0.35">
      <c r="A105" t="s">
        <v>161</v>
      </c>
    </row>
    <row r="106" spans="1:1" x14ac:dyDescent="0.35">
      <c r="A106" t="s">
        <v>162</v>
      </c>
    </row>
    <row r="107" spans="1:1" x14ac:dyDescent="0.35">
      <c r="A107" t="s">
        <v>163</v>
      </c>
    </row>
    <row r="108" spans="1:1" x14ac:dyDescent="0.35">
      <c r="A108" t="s">
        <v>164</v>
      </c>
    </row>
    <row r="109" spans="1:1" x14ac:dyDescent="0.35">
      <c r="A109" t="s">
        <v>165</v>
      </c>
    </row>
    <row r="110" spans="1:1" x14ac:dyDescent="0.35">
      <c r="A110" t="s">
        <v>166</v>
      </c>
    </row>
    <row r="111" spans="1:1" x14ac:dyDescent="0.35">
      <c r="A111" t="s">
        <v>167</v>
      </c>
    </row>
    <row r="112" spans="1:1" x14ac:dyDescent="0.35">
      <c r="A112" t="s">
        <v>168</v>
      </c>
    </row>
    <row r="113" spans="1:1" x14ac:dyDescent="0.35">
      <c r="A113" t="s">
        <v>169</v>
      </c>
    </row>
    <row r="114" spans="1:1" x14ac:dyDescent="0.35">
      <c r="A114" t="s">
        <v>170</v>
      </c>
    </row>
    <row r="115" spans="1:1" x14ac:dyDescent="0.35">
      <c r="A115" t="s">
        <v>171</v>
      </c>
    </row>
    <row r="116" spans="1:1" x14ac:dyDescent="0.35">
      <c r="A116" t="s">
        <v>172</v>
      </c>
    </row>
    <row r="117" spans="1:1" x14ac:dyDescent="0.35">
      <c r="A117" t="s">
        <v>173</v>
      </c>
    </row>
    <row r="118" spans="1:1" x14ac:dyDescent="0.35">
      <c r="A118" t="s">
        <v>174</v>
      </c>
    </row>
    <row r="119" spans="1:1" x14ac:dyDescent="0.35">
      <c r="A119" t="s">
        <v>175</v>
      </c>
    </row>
    <row r="120" spans="1:1" x14ac:dyDescent="0.35">
      <c r="A120" t="s">
        <v>176</v>
      </c>
    </row>
    <row r="121" spans="1:1" x14ac:dyDescent="0.35">
      <c r="A121" t="s">
        <v>177</v>
      </c>
    </row>
  </sheetData>
  <sheetProtection algorithmName="SHA-512" hashValue="E04Hau9uW5nWRTGGN+qvaG8yFg2IwjWHzNbMYrCzl712EbQZiWOBMOddsxaPaLOfVewJMRdmykNP/fgfEbykXg==" saltValue="zyPFGXxQMRmxLClVNuYbRg==" spinCount="100000" sheet="1" objects="1" scenarios="1"/>
  <sortState xmlns:xlrd2="http://schemas.microsoft.com/office/spreadsheetml/2017/richdata2" ref="D22:D39">
    <sortCondition ref="D22:D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FE10-1718-4430-9248-75BCA7FA597E}">
  <dimension ref="A1:D36"/>
  <sheetViews>
    <sheetView workbookViewId="0"/>
  </sheetViews>
  <sheetFormatPr defaultRowHeight="14.5" x14ac:dyDescent="0.35"/>
  <cols>
    <col min="1" max="1" width="41.36328125" bestFit="1" customWidth="1"/>
    <col min="4" max="4" width="34.08984375" customWidth="1"/>
  </cols>
  <sheetData>
    <row r="1" spans="1:4" x14ac:dyDescent="0.35">
      <c r="A1" t="s">
        <v>2</v>
      </c>
      <c r="D1" t="s">
        <v>2</v>
      </c>
    </row>
    <row r="2" spans="1:4" x14ac:dyDescent="0.35">
      <c r="A2" t="s">
        <v>7</v>
      </c>
      <c r="D2" t="s">
        <v>7</v>
      </c>
    </row>
    <row r="3" spans="1:4" x14ac:dyDescent="0.35">
      <c r="A3" t="s">
        <v>233</v>
      </c>
      <c r="D3" t="s">
        <v>237</v>
      </c>
    </row>
    <row r="4" spans="1:4" x14ac:dyDescent="0.35">
      <c r="A4" t="s">
        <v>13</v>
      </c>
      <c r="D4" t="s">
        <v>238</v>
      </c>
    </row>
    <row r="5" spans="1:4" x14ac:dyDescent="0.35">
      <c r="A5" t="s">
        <v>52</v>
      </c>
      <c r="D5" t="s">
        <v>239</v>
      </c>
    </row>
    <row r="6" spans="1:4" x14ac:dyDescent="0.35">
      <c r="A6" t="s">
        <v>53</v>
      </c>
      <c r="D6" t="s">
        <v>15</v>
      </c>
    </row>
    <row r="7" spans="1:4" x14ac:dyDescent="0.35">
      <c r="A7" t="s">
        <v>55</v>
      </c>
      <c r="D7" t="s">
        <v>240</v>
      </c>
    </row>
    <row r="8" spans="1:4" x14ac:dyDescent="0.35">
      <c r="A8" t="s">
        <v>51</v>
      </c>
      <c r="D8" t="s">
        <v>241</v>
      </c>
    </row>
    <row r="9" spans="1:4" x14ac:dyDescent="0.35">
      <c r="A9" t="s">
        <v>54</v>
      </c>
      <c r="D9" t="s">
        <v>242</v>
      </c>
    </row>
    <row r="10" spans="1:4" x14ac:dyDescent="0.35">
      <c r="A10" t="s">
        <v>56</v>
      </c>
      <c r="D10" t="s">
        <v>243</v>
      </c>
    </row>
    <row r="11" spans="1:4" x14ac:dyDescent="0.35">
      <c r="A11" t="s">
        <v>10</v>
      </c>
      <c r="D11" t="s">
        <v>244</v>
      </c>
    </row>
    <row r="12" spans="1:4" x14ac:dyDescent="0.35">
      <c r="A12" t="s">
        <v>9</v>
      </c>
      <c r="D12" t="s">
        <v>245</v>
      </c>
    </row>
    <row r="13" spans="1:4" x14ac:dyDescent="0.35">
      <c r="A13" t="s">
        <v>12</v>
      </c>
      <c r="D13" t="s">
        <v>246</v>
      </c>
    </row>
    <row r="14" spans="1:4" x14ac:dyDescent="0.35">
      <c r="A14" t="s">
        <v>234</v>
      </c>
      <c r="D14" t="s">
        <v>247</v>
      </c>
    </row>
    <row r="15" spans="1:4" x14ac:dyDescent="0.35">
      <c r="A15" t="s">
        <v>14</v>
      </c>
      <c r="D15" t="s">
        <v>248</v>
      </c>
    </row>
    <row r="16" spans="1:4" x14ac:dyDescent="0.35">
      <c r="A16" t="s">
        <v>15</v>
      </c>
      <c r="D16" t="s">
        <v>249</v>
      </c>
    </row>
    <row r="17" spans="1:4" x14ac:dyDescent="0.35">
      <c r="A17" t="s">
        <v>16</v>
      </c>
      <c r="D17" t="s">
        <v>250</v>
      </c>
    </row>
    <row r="18" spans="1:4" x14ac:dyDescent="0.35">
      <c r="A18" t="s">
        <v>235</v>
      </c>
      <c r="D18" t="s">
        <v>251</v>
      </c>
    </row>
    <row r="19" spans="1:4" x14ac:dyDescent="0.35">
      <c r="A19" t="s">
        <v>8</v>
      </c>
      <c r="D19" t="s">
        <v>252</v>
      </c>
    </row>
    <row r="20" spans="1:4" x14ac:dyDescent="0.35">
      <c r="A20" t="s">
        <v>50</v>
      </c>
      <c r="D20" t="s">
        <v>253</v>
      </c>
    </row>
    <row r="21" spans="1:4" x14ac:dyDescent="0.35">
      <c r="A21" t="s">
        <v>236</v>
      </c>
      <c r="D21" t="s">
        <v>254</v>
      </c>
    </row>
    <row r="22" spans="1:4" x14ac:dyDescent="0.35">
      <c r="A22" t="s">
        <v>11</v>
      </c>
      <c r="D22" t="s">
        <v>255</v>
      </c>
    </row>
    <row r="23" spans="1:4" x14ac:dyDescent="0.35">
      <c r="A23" t="s">
        <v>17</v>
      </c>
      <c r="D23" t="s">
        <v>256</v>
      </c>
    </row>
    <row r="24" spans="1:4" x14ac:dyDescent="0.35">
      <c r="D24" t="s">
        <v>257</v>
      </c>
    </row>
    <row r="25" spans="1:4" x14ac:dyDescent="0.35">
      <c r="D25" t="s">
        <v>258</v>
      </c>
    </row>
    <row r="26" spans="1:4" x14ac:dyDescent="0.35">
      <c r="D26" t="s">
        <v>259</v>
      </c>
    </row>
    <row r="27" spans="1:4" x14ac:dyDescent="0.35">
      <c r="D27" t="s">
        <v>260</v>
      </c>
    </row>
    <row r="28" spans="1:4" x14ac:dyDescent="0.35">
      <c r="D28" t="s">
        <v>261</v>
      </c>
    </row>
    <row r="29" spans="1:4" x14ac:dyDescent="0.35">
      <c r="D29" t="s">
        <v>262</v>
      </c>
    </row>
    <row r="30" spans="1:4" x14ac:dyDescent="0.35">
      <c r="D30" t="s">
        <v>263</v>
      </c>
    </row>
    <row r="31" spans="1:4" x14ac:dyDescent="0.35">
      <c r="D31" t="s">
        <v>264</v>
      </c>
    </row>
    <row r="32" spans="1:4" x14ac:dyDescent="0.35">
      <c r="D32" t="s">
        <v>265</v>
      </c>
    </row>
    <row r="33" spans="4:4" x14ac:dyDescent="0.35">
      <c r="D33" t="s">
        <v>266</v>
      </c>
    </row>
    <row r="34" spans="4:4" x14ac:dyDescent="0.35">
      <c r="D34" t="s">
        <v>267</v>
      </c>
    </row>
    <row r="35" spans="4:4" x14ac:dyDescent="0.35">
      <c r="D35" t="s">
        <v>268</v>
      </c>
    </row>
    <row r="36" spans="4:4" x14ac:dyDescent="0.35">
      <c r="D36" t="s">
        <v>269</v>
      </c>
    </row>
  </sheetData>
  <sheetProtection algorithmName="SHA-512" hashValue="McgsPiUKw3owmuJ5zxGDu27yzn3BKYOae3l3eOUphTyWs/lyXMd1UvYuCc/3yX/M0y4Vch5KuE8C+o5k4HUiYQ==" saltValue="RpHLQmGjIJ7H1CYklXssY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042484EB-C38E-4712-B7FF-BE26DBBE11E5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448DCFCE4BFA3488C1231CEA6A8E0C6" ma:contentTypeVersion="2" ma:contentTypeDescription="Upload an image." ma:contentTypeScope="" ma:versionID="5e441dd2322e160830977874c3c7b326">
  <xsd:schema xmlns:xsd="http://www.w3.org/2001/XMLSchema" xmlns:xs="http://www.w3.org/2001/XMLSchema" xmlns:p="http://schemas.microsoft.com/office/2006/metadata/properties" xmlns:ns1="http://schemas.microsoft.com/sharepoint/v3" xmlns:ns2="042484EB-C38E-4712-B7FF-BE26DBBE11E5" xmlns:ns3="http://schemas.microsoft.com/sharepoint/v3/fields" xmlns:ns4="f94b9277-b0a3-4d91-bade-04ea91219630" targetNamespace="http://schemas.microsoft.com/office/2006/metadata/properties" ma:root="true" ma:fieldsID="fc2cf99d47012461a4653f2cfc4a1b6e" ns1:_="" ns2:_="" ns3:_="" ns4:_="">
    <xsd:import namespace="http://schemas.microsoft.com/sharepoint/v3"/>
    <xsd:import namespace="042484EB-C38E-4712-B7FF-BE26DBBE11E5"/>
    <xsd:import namespace="http://schemas.microsoft.com/sharepoint/v3/fields"/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484EB-C38E-4712-B7FF-BE26DBBE11E5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V 8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B V 8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f O l g o i k e 4 D g A A A B E A A A A T A B w A R m 9 y b X V s Y X M v U 2 V j d G l v b j E u b S C i G A A o o B Q A A A A A A A A A A A A A A A A A A A A A A A A A A A A r T k 0 u y c z P U w i G 0 I b W A F B L A Q I t A B Q A A g A I A A V f O l j 2 X + L u p A A A A P c A A A A S A A A A A A A A A A A A A A A A A A A A A A B D b 2 5 m a W c v U G F j a 2 F n Z S 5 4 b W x Q S w E C L Q A U A A I A C A A F X z p Y D 8 r p q 6 Q A A A D p A A A A E w A A A A A A A A A A A A A A A A D w A A A A W 0 N v b n R l b n R f V H l w Z X N d L n h t b F B L A Q I t A B Q A A g A I A A V f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s B 9 6 I c U Z S T p 3 q h x c h T a h J A A A A A A I A A A A A A A N m A A D A A A A A E A A A A F J f x i h S k G E Y F C H 6 1 X P / V x I A A A A A B I A A A K A A A A A Q A A A A A f v U / G j 1 q 6 P S h h N 2 W O X z Q V A A A A A p e J F Y 7 Y O F J m d G o 1 F 0 M x d y U Z S 1 x Y o K e M k E r X p L 0 L X D P g t X M t 6 e d G c g r O o 2 t T L z 1 m O D D o 8 t O N N 0 Q p q D S t u q l 5 z j R f P G X U T j I 8 V i y n 6 l r 7 1 r j R Q A A A A I O 1 t d N + + t A G X + X 7 z h k p / Z 5 F 7 k r w = = < / D a t a M a s h u p > 
</file>

<file path=customXml/itemProps1.xml><?xml version="1.0" encoding="utf-8"?>
<ds:datastoreItem xmlns:ds="http://schemas.openxmlformats.org/officeDocument/2006/customXml" ds:itemID="{9AE00622-05B7-4CF1-AFB4-2339AF2C94B2}">
  <ds:schemaRefs>
    <ds:schemaRef ds:uri="http://schemas.microsoft.com/office/2006/documentManagement/types"/>
    <ds:schemaRef ds:uri="042484EB-C38E-4712-B7FF-BE26DBBE11E5"/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10329E99-CEB9-4A76-8C77-C2048EA6A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E5092-FEA1-45A5-A8C7-6B1046C0D139}"/>
</file>

<file path=customXml/itemProps4.xml><?xml version="1.0" encoding="utf-8"?>
<ds:datastoreItem xmlns:ds="http://schemas.openxmlformats.org/officeDocument/2006/customXml" ds:itemID="{03B992A0-E98C-47CD-A978-EEA14A7C32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RPA</vt:lpstr>
      <vt:lpstr>Salary Schedule</vt:lpstr>
      <vt:lpstr>Sheet2</vt:lpstr>
      <vt:lpstr>Action &amp; Reason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​Request for Personnel Action (RPA)​​​​ 2025</dc:title>
  <dc:creator>stacym.perry</dc:creator>
  <cp:keywords/>
  <dc:description/>
  <cp:lastModifiedBy>Bellamy, Latrese V (Finance)</cp:lastModifiedBy>
  <cp:lastPrinted>2025-08-21T15:35:02Z</cp:lastPrinted>
  <dcterms:created xsi:type="dcterms:W3CDTF">2019-09-04T19:48:50Z</dcterms:created>
  <dcterms:modified xsi:type="dcterms:W3CDTF">2025-08-28T16:56:26Z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0x0101009148F5A04DDD49CBA7127AADA5FB792B00AADE34325A8B49CDA8BB4DB53328F214003448DCFCE4BFA3488C1231CEA6A8E0C6</vt:lpwstr>
  </property>
</Properties>
</file>